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85" yWindow="5265" windowWidth="18675" windowHeight="7245" tabRatio="622"/>
  </bookViews>
  <sheets>
    <sheet name="Greek Equities Estimates VRS" sheetId="4" r:id="rId1"/>
    <sheet name="Blank" sheetId="7" r:id="rId2"/>
  </sheets>
  <calcPr calcId="125725"/>
</workbook>
</file>

<file path=xl/calcChain.xml><?xml version="1.0" encoding="utf-8"?>
<calcChain xmlns="http://schemas.openxmlformats.org/spreadsheetml/2006/main">
  <c r="CI11" i="4"/>
  <c r="CA11"/>
  <c r="BS11"/>
  <c r="AE40"/>
  <c r="AE41"/>
  <c r="AE42"/>
  <c r="AE43"/>
  <c r="AE44"/>
  <c r="AE46"/>
  <c r="AE47"/>
  <c r="AE48"/>
  <c r="AE49"/>
  <c r="AE51"/>
  <c r="AE52"/>
  <c r="AE56"/>
  <c r="AE57"/>
  <c r="AE58"/>
  <c r="AE59"/>
  <c r="AE60"/>
  <c r="AE61"/>
  <c r="AE62"/>
  <c r="AE63"/>
  <c r="AM40"/>
  <c r="AM41"/>
  <c r="AM42"/>
  <c r="AM44"/>
  <c r="AM46"/>
  <c r="AM47"/>
  <c r="AM48"/>
  <c r="AM49"/>
  <c r="AM51"/>
  <c r="AM52"/>
  <c r="AM56"/>
  <c r="AM57"/>
  <c r="AM58"/>
  <c r="AM59"/>
  <c r="AM60"/>
  <c r="AM61"/>
  <c r="AM62"/>
  <c r="AM63"/>
  <c r="BB26" l="1"/>
  <c r="BC26" s="1"/>
  <c r="BB23"/>
  <c r="BC23" s="1"/>
  <c r="BB20"/>
  <c r="BC20" s="1"/>
  <c r="BB14"/>
  <c r="BC14" s="1"/>
  <c r="AM12"/>
  <c r="AM43" s="1"/>
  <c r="AL12"/>
  <c r="BB12" s="1"/>
  <c r="BC12" s="1"/>
  <c r="AC26"/>
  <c r="AC22"/>
  <c r="AC12"/>
  <c r="V24"/>
  <c r="W24" s="1"/>
  <c r="V23"/>
  <c r="W23" s="1"/>
  <c r="V22"/>
  <c r="W22" s="1"/>
  <c r="V19"/>
  <c r="W19" s="1"/>
  <c r="V14"/>
  <c r="W14" s="1"/>
  <c r="V8"/>
  <c r="W8" s="1"/>
  <c r="AU8"/>
  <c r="AU9"/>
  <c r="AU10"/>
  <c r="AU11"/>
  <c r="AU12"/>
  <c r="AU13"/>
  <c r="AU14"/>
  <c r="AU15"/>
  <c r="AU16"/>
  <c r="AU17"/>
  <c r="AU18"/>
  <c r="AU19"/>
  <c r="AU20"/>
  <c r="AU21"/>
  <c r="AU22"/>
  <c r="AU23"/>
  <c r="AU24"/>
  <c r="AU25"/>
  <c r="AU26"/>
  <c r="AU27"/>
  <c r="AU28"/>
  <c r="AU29"/>
  <c r="AU30"/>
  <c r="AU31"/>
  <c r="AU32"/>
  <c r="AT32"/>
  <c r="AS32"/>
  <c r="AR32"/>
  <c r="AQ32"/>
  <c r="AP32"/>
  <c r="AT31"/>
  <c r="AS31"/>
  <c r="AR31"/>
  <c r="AQ31"/>
  <c r="AP31"/>
  <c r="AT30"/>
  <c r="AS30"/>
  <c r="AR30"/>
  <c r="AQ30"/>
  <c r="AP30"/>
  <c r="AT29"/>
  <c r="AS29"/>
  <c r="AR29"/>
  <c r="AQ29"/>
  <c r="AP29"/>
  <c r="AT28"/>
  <c r="AS28"/>
  <c r="AR28"/>
  <c r="AQ28"/>
  <c r="AP28"/>
  <c r="AT27"/>
  <c r="AS27"/>
  <c r="AR27"/>
  <c r="AQ27"/>
  <c r="AP27"/>
  <c r="AT26"/>
  <c r="AS26"/>
  <c r="AR26"/>
  <c r="AQ26"/>
  <c r="AP26"/>
  <c r="AT25"/>
  <c r="AS25"/>
  <c r="AR25"/>
  <c r="AQ25"/>
  <c r="AP25"/>
  <c r="AT24"/>
  <c r="AS24"/>
  <c r="AR24"/>
  <c r="AQ24"/>
  <c r="AP24"/>
  <c r="AT23"/>
  <c r="AS23"/>
  <c r="AR23"/>
  <c r="AQ23"/>
  <c r="AP23"/>
  <c r="AT22"/>
  <c r="AS22"/>
  <c r="AR22"/>
  <c r="AQ22"/>
  <c r="AP22"/>
  <c r="AT21"/>
  <c r="AS21"/>
  <c r="AR21"/>
  <c r="AQ21"/>
  <c r="AP21"/>
  <c r="AT20"/>
  <c r="AS20"/>
  <c r="AR20"/>
  <c r="AQ20"/>
  <c r="AP20"/>
  <c r="AT19"/>
  <c r="AS19"/>
  <c r="AR19"/>
  <c r="AQ19"/>
  <c r="AP19"/>
  <c r="AT18"/>
  <c r="AS18"/>
  <c r="AR18"/>
  <c r="AQ18"/>
  <c r="AP18"/>
  <c r="AT17"/>
  <c r="AS17"/>
  <c r="AR17"/>
  <c r="AQ17"/>
  <c r="AP17"/>
  <c r="AT16"/>
  <c r="AS16"/>
  <c r="AR16"/>
  <c r="AQ16"/>
  <c r="AP16"/>
  <c r="AT15"/>
  <c r="AS15"/>
  <c r="AR15"/>
  <c r="AQ15"/>
  <c r="AP15"/>
  <c r="AT14"/>
  <c r="AS14"/>
  <c r="AR14"/>
  <c r="AQ14"/>
  <c r="AP14"/>
  <c r="AT13"/>
  <c r="AS13"/>
  <c r="AR13"/>
  <c r="AQ13"/>
  <c r="AP13"/>
  <c r="AT12"/>
  <c r="AS12"/>
  <c r="AR12"/>
  <c r="AQ12"/>
  <c r="AP12"/>
  <c r="AT11"/>
  <c r="AS11"/>
  <c r="AR11"/>
  <c r="AQ11"/>
  <c r="AP11"/>
  <c r="AT10"/>
  <c r="AS10"/>
  <c r="AR10"/>
  <c r="AQ10"/>
  <c r="AP10"/>
  <c r="AT9"/>
  <c r="AS9"/>
  <c r="AR9"/>
  <c r="AQ9"/>
  <c r="AP9"/>
  <c r="AT8"/>
  <c r="AS8"/>
  <c r="AR8"/>
  <c r="AQ8"/>
  <c r="AP8"/>
  <c r="AO26"/>
  <c r="AO25"/>
  <c r="AO24"/>
  <c r="AO23"/>
  <c r="AO22"/>
  <c r="AO20"/>
  <c r="AO19"/>
  <c r="AO14"/>
  <c r="AO12"/>
  <c r="AO8"/>
  <c r="O8"/>
  <c r="O9"/>
  <c r="O10"/>
  <c r="O11"/>
  <c r="O12"/>
  <c r="O13"/>
  <c r="O14"/>
  <c r="O15"/>
  <c r="O16"/>
  <c r="O17"/>
  <c r="O18"/>
  <c r="O19"/>
  <c r="O20"/>
  <c r="O21"/>
  <c r="O22"/>
  <c r="O23"/>
  <c r="O24"/>
  <c r="O25"/>
  <c r="O26"/>
  <c r="O27"/>
  <c r="O28"/>
  <c r="O29"/>
  <c r="O30"/>
  <c r="O31"/>
  <c r="O32"/>
  <c r="AM39" l="1"/>
  <c r="AE39"/>
  <c r="AE50"/>
  <c r="AM50"/>
  <c r="AE54"/>
  <c r="AM54"/>
  <c r="AM45"/>
  <c r="AE45"/>
  <c r="AE53"/>
  <c r="AM53"/>
  <c r="AM55"/>
  <c r="AE55"/>
  <c r="AL39"/>
  <c r="AL40"/>
  <c r="AL41"/>
  <c r="AL42"/>
  <c r="AL43"/>
  <c r="AL44"/>
  <c r="AL45"/>
  <c r="AL46"/>
  <c r="AL47"/>
  <c r="AL48"/>
  <c r="AL49"/>
  <c r="AL50"/>
  <c r="AL51"/>
  <c r="AL52"/>
  <c r="AL53"/>
  <c r="AL54"/>
  <c r="AL55"/>
  <c r="AL56"/>
  <c r="AL57"/>
  <c r="AL58"/>
  <c r="AL59"/>
  <c r="AL60"/>
  <c r="AL61"/>
  <c r="AL62"/>
  <c r="AL63"/>
  <c r="AD39"/>
  <c r="AD40"/>
  <c r="AD41"/>
  <c r="AD42"/>
  <c r="AD43"/>
  <c r="AD44"/>
  <c r="AD45"/>
  <c r="AD46"/>
  <c r="AD47"/>
  <c r="AD48"/>
  <c r="AD49"/>
  <c r="AD50"/>
  <c r="AD51"/>
  <c r="AD52"/>
  <c r="AD53"/>
  <c r="AD54"/>
  <c r="AD55"/>
  <c r="AD56"/>
  <c r="AD57"/>
  <c r="AD58"/>
  <c r="AD59"/>
  <c r="AD60"/>
  <c r="AD61"/>
  <c r="AD62"/>
  <c r="AD63"/>
  <c r="BF8" l="1"/>
  <c r="AG60"/>
  <c r="AH60"/>
  <c r="AI60"/>
  <c r="AJ60"/>
  <c r="AK60"/>
  <c r="AG61"/>
  <c r="AH61"/>
  <c r="AI61"/>
  <c r="AJ61"/>
  <c r="AK61"/>
  <c r="AG62"/>
  <c r="AH62"/>
  <c r="AI62"/>
  <c r="AJ62"/>
  <c r="AK62"/>
  <c r="AG63"/>
  <c r="AH63"/>
  <c r="AI63"/>
  <c r="AJ63"/>
  <c r="AK63"/>
  <c r="AK59"/>
  <c r="AJ59"/>
  <c r="AI59"/>
  <c r="AH59"/>
  <c r="AG59"/>
  <c r="Y60"/>
  <c r="Z60"/>
  <c r="AA60"/>
  <c r="AB60"/>
  <c r="AC60"/>
  <c r="Y61"/>
  <c r="Z61"/>
  <c r="AA61"/>
  <c r="AB61"/>
  <c r="AC61"/>
  <c r="Y62"/>
  <c r="Z62"/>
  <c r="AA62"/>
  <c r="AB62"/>
  <c r="AC62"/>
  <c r="Y63"/>
  <c r="Z63"/>
  <c r="AA63"/>
  <c r="AB63"/>
  <c r="AC63"/>
  <c r="AC59"/>
  <c r="AB59"/>
  <c r="AA59"/>
  <c r="Z59"/>
  <c r="Y59"/>
  <c r="AO32"/>
  <c r="AO31"/>
  <c r="AO30"/>
  <c r="AO29"/>
  <c r="AO28"/>
  <c r="AO27"/>
  <c r="L5"/>
  <c r="M5" s="1"/>
  <c r="BF22"/>
  <c r="BF23"/>
  <c r="BF24"/>
  <c r="BF25"/>
  <c r="BF26"/>
  <c r="BF27"/>
  <c r="BF28"/>
  <c r="BF29"/>
  <c r="BF30"/>
  <c r="BF31"/>
  <c r="BF32"/>
  <c r="BF9"/>
  <c r="BF10"/>
  <c r="BF11"/>
  <c r="BF12"/>
  <c r="BF13"/>
  <c r="BF14"/>
  <c r="BF15"/>
  <c r="BF16"/>
  <c r="BF17"/>
  <c r="BF18"/>
  <c r="BF19"/>
  <c r="BF20"/>
  <c r="BF21"/>
  <c r="BE32"/>
  <c r="O63"/>
  <c r="M32"/>
  <c r="BE31"/>
  <c r="O62"/>
  <c r="M31"/>
  <c r="BE30"/>
  <c r="O61"/>
  <c r="M30"/>
  <c r="BE29"/>
  <c r="O60"/>
  <c r="M29"/>
  <c r="BE28"/>
  <c r="BE59" s="1"/>
  <c r="O59"/>
  <c r="M28"/>
  <c r="CI32" l="1"/>
  <c r="CA32"/>
  <c r="BS32"/>
  <c r="CI31"/>
  <c r="CA31"/>
  <c r="BS31"/>
  <c r="CI30"/>
  <c r="CA30"/>
  <c r="BS30"/>
  <c r="CI29"/>
  <c r="BS29"/>
  <c r="CA29"/>
  <c r="CA28"/>
  <c r="BS28"/>
  <c r="CF29"/>
  <c r="BZ29"/>
  <c r="CH29"/>
  <c r="BR29"/>
  <c r="CC28"/>
  <c r="BR28"/>
  <c r="BZ28"/>
  <c r="CG30"/>
  <c r="CH30"/>
  <c r="BR30"/>
  <c r="BZ30"/>
  <c r="CG32"/>
  <c r="CH32"/>
  <c r="BR32"/>
  <c r="BZ32"/>
  <c r="CF31"/>
  <c r="BZ31"/>
  <c r="CH31"/>
  <c r="BR31"/>
  <c r="BK31"/>
  <c r="CK31" s="1"/>
  <c r="BE62"/>
  <c r="BK29"/>
  <c r="CK29" s="1"/>
  <c r="BE60"/>
  <c r="BK30"/>
  <c r="CK30" s="1"/>
  <c r="BE61"/>
  <c r="BK32"/>
  <c r="CK32" s="1"/>
  <c r="BE63"/>
  <c r="BK28"/>
  <c r="CK28" s="1"/>
  <c r="BP28"/>
  <c r="BW28"/>
  <c r="BP30"/>
  <c r="BW30"/>
  <c r="CD30"/>
  <c r="BP32"/>
  <c r="BW32"/>
  <c r="CD32"/>
  <c r="BN28"/>
  <c r="BU28"/>
  <c r="BY28"/>
  <c r="BN30"/>
  <c r="BU30"/>
  <c r="BY30"/>
  <c r="CF30"/>
  <c r="BN32"/>
  <c r="BU32"/>
  <c r="BY32"/>
  <c r="CF32"/>
  <c r="BO29"/>
  <c r="BV29"/>
  <c r="CC29"/>
  <c r="CG29"/>
  <c r="BM31"/>
  <c r="BO31"/>
  <c r="BQ31"/>
  <c r="BV31"/>
  <c r="BX31"/>
  <c r="CC31"/>
  <c r="CE31"/>
  <c r="CG31"/>
  <c r="BM29"/>
  <c r="BQ29"/>
  <c r="BX29"/>
  <c r="CE29"/>
  <c r="BM28"/>
  <c r="BO28"/>
  <c r="BQ28"/>
  <c r="BV28"/>
  <c r="BX28"/>
  <c r="BN29"/>
  <c r="BP29"/>
  <c r="BU29"/>
  <c r="BW29"/>
  <c r="BY29"/>
  <c r="CD29"/>
  <c r="BM30"/>
  <c r="BO30"/>
  <c r="BQ30"/>
  <c r="BV30"/>
  <c r="BX30"/>
  <c r="CC30"/>
  <c r="CE30"/>
  <c r="BN31"/>
  <c r="BP31"/>
  <c r="BU31"/>
  <c r="BW31"/>
  <c r="BY31"/>
  <c r="CD31"/>
  <c r="BM32"/>
  <c r="BO32"/>
  <c r="BQ32"/>
  <c r="BV32"/>
  <c r="BX32"/>
  <c r="CC32"/>
  <c r="CE32"/>
  <c r="M10" l="1"/>
  <c r="AO21"/>
  <c r="AO18"/>
  <c r="AO17"/>
  <c r="AO16"/>
  <c r="AO15"/>
  <c r="AO13"/>
  <c r="AO11"/>
  <c r="AO10"/>
  <c r="AO9"/>
  <c r="Y40"/>
  <c r="Z40"/>
  <c r="AA40"/>
  <c r="AB40"/>
  <c r="AC40"/>
  <c r="Y41"/>
  <c r="Z41"/>
  <c r="AA41"/>
  <c r="AB41"/>
  <c r="AC41"/>
  <c r="Y42"/>
  <c r="Z42"/>
  <c r="AA42"/>
  <c r="AB42"/>
  <c r="AC42"/>
  <c r="Y43"/>
  <c r="Z43"/>
  <c r="AA43"/>
  <c r="AB43"/>
  <c r="AC43"/>
  <c r="Y44"/>
  <c r="Z44"/>
  <c r="AA44"/>
  <c r="AB44"/>
  <c r="AC44"/>
  <c r="Y45"/>
  <c r="Z45"/>
  <c r="AA45"/>
  <c r="AB45"/>
  <c r="AC45"/>
  <c r="Y46"/>
  <c r="Z46"/>
  <c r="AA46"/>
  <c r="AB46"/>
  <c r="AC46"/>
  <c r="Y47"/>
  <c r="Z47"/>
  <c r="AA47"/>
  <c r="AB47"/>
  <c r="AC47"/>
  <c r="Y48"/>
  <c r="Z48"/>
  <c r="AA48"/>
  <c r="AB48"/>
  <c r="AC48"/>
  <c r="Y49"/>
  <c r="Z49"/>
  <c r="AA49"/>
  <c r="AB49"/>
  <c r="AC49"/>
  <c r="Y50"/>
  <c r="Z50"/>
  <c r="AA50"/>
  <c r="AB50"/>
  <c r="AC50"/>
  <c r="Y51"/>
  <c r="Z51"/>
  <c r="AA51"/>
  <c r="AB51"/>
  <c r="AC51"/>
  <c r="Y52"/>
  <c r="Z52"/>
  <c r="AA52"/>
  <c r="AB52"/>
  <c r="AC52"/>
  <c r="Y53"/>
  <c r="Z53"/>
  <c r="AA53"/>
  <c r="AB53"/>
  <c r="AC53"/>
  <c r="Y54"/>
  <c r="Z54"/>
  <c r="AA54"/>
  <c r="AB54"/>
  <c r="AC54"/>
  <c r="Y55"/>
  <c r="Z55"/>
  <c r="AA55"/>
  <c r="AB55"/>
  <c r="AC55"/>
  <c r="Y56"/>
  <c r="Z56"/>
  <c r="AA56"/>
  <c r="AB56"/>
  <c r="AC56"/>
  <c r="Y57"/>
  <c r="Z57"/>
  <c r="AA57"/>
  <c r="AB57"/>
  <c r="AC57"/>
  <c r="Y58"/>
  <c r="Z58"/>
  <c r="AA58"/>
  <c r="AB58"/>
  <c r="AC58"/>
  <c r="Z39"/>
  <c r="AA39"/>
  <c r="AB39"/>
  <c r="AC39"/>
  <c r="Y39"/>
  <c r="AG40"/>
  <c r="AH40"/>
  <c r="AI40"/>
  <c r="AJ40"/>
  <c r="AK40"/>
  <c r="AG41"/>
  <c r="AH41"/>
  <c r="AI41"/>
  <c r="AJ41"/>
  <c r="AK41"/>
  <c r="AG42"/>
  <c r="AH42"/>
  <c r="AI42"/>
  <c r="AJ42"/>
  <c r="AK42"/>
  <c r="AG43"/>
  <c r="AH43"/>
  <c r="AI43"/>
  <c r="AJ43"/>
  <c r="AK43"/>
  <c r="AG44"/>
  <c r="AH44"/>
  <c r="AI44"/>
  <c r="AJ44"/>
  <c r="AK44"/>
  <c r="AG45"/>
  <c r="AH45"/>
  <c r="AI45"/>
  <c r="AJ45"/>
  <c r="AK45"/>
  <c r="AG46"/>
  <c r="AH46"/>
  <c r="AI46"/>
  <c r="AJ46"/>
  <c r="AK46"/>
  <c r="AG47"/>
  <c r="AH47"/>
  <c r="AI47"/>
  <c r="AJ47"/>
  <c r="AK47"/>
  <c r="AG48"/>
  <c r="AH48"/>
  <c r="AI48"/>
  <c r="AJ48"/>
  <c r="AK48"/>
  <c r="AG49"/>
  <c r="AH49"/>
  <c r="AI49"/>
  <c r="AJ49"/>
  <c r="AK49"/>
  <c r="AG50"/>
  <c r="AH50"/>
  <c r="AI50"/>
  <c r="AJ50"/>
  <c r="AK50"/>
  <c r="AG51"/>
  <c r="AH51"/>
  <c r="AI51"/>
  <c r="AJ51"/>
  <c r="AK51"/>
  <c r="AG52"/>
  <c r="AH52"/>
  <c r="AI52"/>
  <c r="AJ52"/>
  <c r="AK52"/>
  <c r="AG53"/>
  <c r="AH53"/>
  <c r="AI53"/>
  <c r="AJ53"/>
  <c r="AK53"/>
  <c r="AG54"/>
  <c r="AH54"/>
  <c r="AI54"/>
  <c r="AJ54"/>
  <c r="AK54"/>
  <c r="AG55"/>
  <c r="AH55"/>
  <c r="AI55"/>
  <c r="AJ55"/>
  <c r="AK55"/>
  <c r="AG56"/>
  <c r="AH56"/>
  <c r="AI56"/>
  <c r="AJ56"/>
  <c r="AK56"/>
  <c r="AG57"/>
  <c r="AH57"/>
  <c r="AI57"/>
  <c r="AJ57"/>
  <c r="AK57"/>
  <c r="AG58"/>
  <c r="AH58"/>
  <c r="AI58"/>
  <c r="AJ58"/>
  <c r="AK58"/>
  <c r="AH39"/>
  <c r="AI39"/>
  <c r="AJ39"/>
  <c r="AK39"/>
  <c r="AG39"/>
  <c r="BE26"/>
  <c r="BE25"/>
  <c r="BE24"/>
  <c r="BE23"/>
  <c r="BE22"/>
  <c r="BE20"/>
  <c r="BE19"/>
  <c r="BE14"/>
  <c r="BE12"/>
  <c r="BE27"/>
  <c r="BE21"/>
  <c r="BE18"/>
  <c r="BE17"/>
  <c r="BE16"/>
  <c r="BE15"/>
  <c r="BE13"/>
  <c r="BE11"/>
  <c r="BE10"/>
  <c r="BE9"/>
  <c r="BE8"/>
  <c r="B9"/>
  <c r="B10" s="1"/>
  <c r="B11" s="1"/>
  <c r="B12" s="1"/>
  <c r="B13" s="1"/>
  <c r="B14" s="1"/>
  <c r="B15" s="1"/>
  <c r="B16" s="1"/>
  <c r="B17" s="1"/>
  <c r="B18" s="1"/>
  <c r="B19" s="1"/>
  <c r="B20" s="1"/>
  <c r="B21" s="1"/>
  <c r="B22" s="1"/>
  <c r="B23" s="1"/>
  <c r="B24" s="1"/>
  <c r="B25" s="1"/>
  <c r="B26" s="1"/>
  <c r="B27" s="1"/>
  <c r="B28" s="1"/>
  <c r="B29" s="1"/>
  <c r="B30" s="1"/>
  <c r="B31" s="1"/>
  <c r="B32" s="1"/>
  <c r="M25"/>
  <c r="M8"/>
  <c r="M26"/>
  <c r="M21"/>
  <c r="M16"/>
  <c r="M11"/>
  <c r="M18"/>
  <c r="M13"/>
  <c r="M17"/>
  <c r="M22"/>
  <c r="M24"/>
  <c r="M12"/>
  <c r="M20"/>
  <c r="M15"/>
  <c r="M9"/>
  <c r="M23"/>
  <c r="M14"/>
  <c r="M19"/>
  <c r="O56"/>
  <c r="O39"/>
  <c r="O58"/>
  <c r="O57"/>
  <c r="O52"/>
  <c r="O47"/>
  <c r="O42"/>
  <c r="O49"/>
  <c r="O44"/>
  <c r="O48"/>
  <c r="O53"/>
  <c r="O55"/>
  <c r="O43"/>
  <c r="O51"/>
  <c r="O46"/>
  <c r="O40"/>
  <c r="O54"/>
  <c r="O41"/>
  <c r="O45"/>
  <c r="O50"/>
  <c r="CI26" l="1"/>
  <c r="CA26"/>
  <c r="BS26"/>
  <c r="CA25"/>
  <c r="CI25"/>
  <c r="BS25"/>
  <c r="CI24"/>
  <c r="CA24"/>
  <c r="BS24"/>
  <c r="CI23"/>
  <c r="BS23"/>
  <c r="CA23"/>
  <c r="CI22"/>
  <c r="CA22"/>
  <c r="BS22"/>
  <c r="CI21"/>
  <c r="BS21"/>
  <c r="CA21"/>
  <c r="CI20"/>
  <c r="CA20"/>
  <c r="BS20"/>
  <c r="CI19"/>
  <c r="CA19"/>
  <c r="BS19"/>
  <c r="CI18"/>
  <c r="CA18"/>
  <c r="BS18"/>
  <c r="CI17"/>
  <c r="BS17"/>
  <c r="CA17"/>
  <c r="CI16"/>
  <c r="CA16"/>
  <c r="BS16"/>
  <c r="CI15"/>
  <c r="BS15"/>
  <c r="CA15"/>
  <c r="CI14"/>
  <c r="CA14"/>
  <c r="BS14"/>
  <c r="CA13"/>
  <c r="CI13"/>
  <c r="BS13"/>
  <c r="CI12"/>
  <c r="CA12"/>
  <c r="BS12"/>
  <c r="CA10"/>
  <c r="CI10"/>
  <c r="BS10"/>
  <c r="CI9"/>
  <c r="CA9"/>
  <c r="BS9"/>
  <c r="CA8"/>
  <c r="CI8"/>
  <c r="BS8"/>
  <c r="CE19"/>
  <c r="BZ19"/>
  <c r="CH19"/>
  <c r="BR19"/>
  <c r="CE23"/>
  <c r="BZ23"/>
  <c r="CH23"/>
  <c r="BR23"/>
  <c r="CD15"/>
  <c r="BZ15"/>
  <c r="CH15"/>
  <c r="BR15"/>
  <c r="CE12"/>
  <c r="CH12"/>
  <c r="BR12"/>
  <c r="BZ12"/>
  <c r="CD22"/>
  <c r="CH22"/>
  <c r="BR22"/>
  <c r="BZ22"/>
  <c r="CE13"/>
  <c r="BZ13"/>
  <c r="CH13"/>
  <c r="BR13"/>
  <c r="CE11"/>
  <c r="BZ11"/>
  <c r="CH11"/>
  <c r="BR11"/>
  <c r="CE21"/>
  <c r="BZ21"/>
  <c r="CH21"/>
  <c r="BR21"/>
  <c r="CD8"/>
  <c r="CH8"/>
  <c r="BR8"/>
  <c r="BZ8"/>
  <c r="CE10"/>
  <c r="CH10"/>
  <c r="BR10"/>
  <c r="BZ10"/>
  <c r="CE14"/>
  <c r="CH14"/>
  <c r="BR14"/>
  <c r="BZ14"/>
  <c r="CE9"/>
  <c r="BZ9"/>
  <c r="CH9"/>
  <c r="BR9"/>
  <c r="CE20"/>
  <c r="CH20"/>
  <c r="BR20"/>
  <c r="BZ20"/>
  <c r="CD24"/>
  <c r="CH24"/>
  <c r="BR24"/>
  <c r="BZ24"/>
  <c r="CE17"/>
  <c r="BZ17"/>
  <c r="CH17"/>
  <c r="BR17"/>
  <c r="CE18"/>
  <c r="CH18"/>
  <c r="BR18"/>
  <c r="BZ18"/>
  <c r="CE16"/>
  <c r="CH16"/>
  <c r="BR16"/>
  <c r="BZ16"/>
  <c r="CE26"/>
  <c r="CH26"/>
  <c r="BR26"/>
  <c r="BZ26"/>
  <c r="CE25"/>
  <c r="BZ25"/>
  <c r="CH25"/>
  <c r="BR25"/>
  <c r="BK11"/>
  <c r="CK11" s="1"/>
  <c r="BE42"/>
  <c r="BK15"/>
  <c r="CK15" s="1"/>
  <c r="BE46"/>
  <c r="BK21"/>
  <c r="CK21" s="1"/>
  <c r="BE52"/>
  <c r="BK12"/>
  <c r="CK12" s="1"/>
  <c r="BE43"/>
  <c r="BK19"/>
  <c r="CK19" s="1"/>
  <c r="BE50"/>
  <c r="BK22"/>
  <c r="CK22" s="1"/>
  <c r="BE53"/>
  <c r="BK24"/>
  <c r="CK24" s="1"/>
  <c r="BE55"/>
  <c r="BK26"/>
  <c r="CK26" s="1"/>
  <c r="BE57"/>
  <c r="BK8"/>
  <c r="CK8" s="1"/>
  <c r="BE39"/>
  <c r="BK10"/>
  <c r="CK10" s="1"/>
  <c r="BE41"/>
  <c r="BK13"/>
  <c r="CK13" s="1"/>
  <c r="BE44"/>
  <c r="BK16"/>
  <c r="CK16" s="1"/>
  <c r="BE47"/>
  <c r="BK18"/>
  <c r="CK18" s="1"/>
  <c r="BE49"/>
  <c r="BK27"/>
  <c r="CK27" s="1"/>
  <c r="BE58"/>
  <c r="BK14"/>
  <c r="CK14" s="1"/>
  <c r="BE45"/>
  <c r="BK20"/>
  <c r="CK20" s="1"/>
  <c r="BE51"/>
  <c r="BK23"/>
  <c r="CK23" s="1"/>
  <c r="BE54"/>
  <c r="BK25"/>
  <c r="CK25" s="1"/>
  <c r="BE56"/>
  <c r="BK9"/>
  <c r="CK9" s="1"/>
  <c r="BE40"/>
  <c r="BK17"/>
  <c r="CK17" s="1"/>
  <c r="BE48"/>
  <c r="BQ8"/>
  <c r="BM22"/>
  <c r="BO22"/>
  <c r="CC8"/>
  <c r="BY22"/>
  <c r="BY8"/>
  <c r="CG22"/>
  <c r="CG8"/>
  <c r="BO8"/>
  <c r="BQ22"/>
  <c r="BU8"/>
  <c r="CC22"/>
  <c r="BW22"/>
  <c r="BW8"/>
  <c r="CE22"/>
  <c r="CE8"/>
  <c r="BM26"/>
  <c r="BQ26"/>
  <c r="BO26"/>
  <c r="BX26"/>
  <c r="BV26"/>
  <c r="CF26"/>
  <c r="CD26"/>
  <c r="BP26"/>
  <c r="BN26"/>
  <c r="BU26"/>
  <c r="CC26"/>
  <c r="BY26"/>
  <c r="BW26"/>
  <c r="CG26"/>
  <c r="BQ25"/>
  <c r="BO25"/>
  <c r="CC25"/>
  <c r="BX25"/>
  <c r="BV25"/>
  <c r="CF25"/>
  <c r="CD25"/>
  <c r="BM25"/>
  <c r="BP25"/>
  <c r="BN25"/>
  <c r="BU25"/>
  <c r="BY25"/>
  <c r="BW25"/>
  <c r="CG25"/>
  <c r="BP24"/>
  <c r="BN24"/>
  <c r="BU24"/>
  <c r="CC24"/>
  <c r="BY24"/>
  <c r="BW24"/>
  <c r="CG24"/>
  <c r="CE24"/>
  <c r="BM24"/>
  <c r="BQ24"/>
  <c r="BO24"/>
  <c r="BX24"/>
  <c r="BV24"/>
  <c r="CF24"/>
  <c r="BQ23"/>
  <c r="BO23"/>
  <c r="CC23"/>
  <c r="BX23"/>
  <c r="BV23"/>
  <c r="CF23"/>
  <c r="CD23"/>
  <c r="BM23"/>
  <c r="BP23"/>
  <c r="BN23"/>
  <c r="BU23"/>
  <c r="BY23"/>
  <c r="BW23"/>
  <c r="CG23"/>
  <c r="BP22"/>
  <c r="BN22"/>
  <c r="BU22"/>
  <c r="BX22"/>
  <c r="BV22"/>
  <c r="CF22"/>
  <c r="BM21"/>
  <c r="BP21"/>
  <c r="BN21"/>
  <c r="BU21"/>
  <c r="CC21"/>
  <c r="BX21"/>
  <c r="BV21"/>
  <c r="CF21"/>
  <c r="CD21"/>
  <c r="BQ21"/>
  <c r="BO21"/>
  <c r="BY21"/>
  <c r="BW21"/>
  <c r="CG21"/>
  <c r="BP20"/>
  <c r="BN20"/>
  <c r="BU20"/>
  <c r="BX20"/>
  <c r="BV20"/>
  <c r="CF20"/>
  <c r="CD20"/>
  <c r="BM20"/>
  <c r="BQ20"/>
  <c r="BO20"/>
  <c r="CC20"/>
  <c r="BY20"/>
  <c r="BW20"/>
  <c r="CG20"/>
  <c r="BM19"/>
  <c r="BP19"/>
  <c r="BN19"/>
  <c r="BU19"/>
  <c r="CC19"/>
  <c r="BX19"/>
  <c r="BV19"/>
  <c r="CF19"/>
  <c r="CD19"/>
  <c r="BQ19"/>
  <c r="BO19"/>
  <c r="BY19"/>
  <c r="BW19"/>
  <c r="CG19"/>
  <c r="BP18"/>
  <c r="BN18"/>
  <c r="BU18"/>
  <c r="BX18"/>
  <c r="BV18"/>
  <c r="CF18"/>
  <c r="CD18"/>
  <c r="BM18"/>
  <c r="BQ18"/>
  <c r="BO18"/>
  <c r="CC18"/>
  <c r="BY18"/>
  <c r="BW18"/>
  <c r="CG18"/>
  <c r="BM17"/>
  <c r="BP17"/>
  <c r="BN17"/>
  <c r="BU17"/>
  <c r="CC17"/>
  <c r="BX17"/>
  <c r="BV17"/>
  <c r="CF17"/>
  <c r="CD17"/>
  <c r="BQ17"/>
  <c r="BO17"/>
  <c r="BY17"/>
  <c r="BW17"/>
  <c r="CG17"/>
  <c r="BP16"/>
  <c r="BN16"/>
  <c r="BU16"/>
  <c r="BX16"/>
  <c r="BV16"/>
  <c r="CF16"/>
  <c r="CD16"/>
  <c r="BM16"/>
  <c r="BQ16"/>
  <c r="BO16"/>
  <c r="CC16"/>
  <c r="BY16"/>
  <c r="BW16"/>
  <c r="CG16"/>
  <c r="BQ15"/>
  <c r="BO15"/>
  <c r="BY15"/>
  <c r="BW15"/>
  <c r="CG15"/>
  <c r="CE15"/>
  <c r="BM15"/>
  <c r="BP15"/>
  <c r="BN15"/>
  <c r="BU15"/>
  <c r="CC15"/>
  <c r="BX15"/>
  <c r="BV15"/>
  <c r="CF15"/>
  <c r="BP14"/>
  <c r="BN14"/>
  <c r="BU14"/>
  <c r="BX14"/>
  <c r="BV14"/>
  <c r="CF14"/>
  <c r="CD14"/>
  <c r="BM14"/>
  <c r="BQ14"/>
  <c r="BO14"/>
  <c r="CC14"/>
  <c r="BY14"/>
  <c r="BW14"/>
  <c r="CG14"/>
  <c r="BM13"/>
  <c r="BP13"/>
  <c r="BN13"/>
  <c r="BU13"/>
  <c r="CC13"/>
  <c r="BX13"/>
  <c r="BV13"/>
  <c r="CF13"/>
  <c r="CD13"/>
  <c r="BQ13"/>
  <c r="BO13"/>
  <c r="BY13"/>
  <c r="BW13"/>
  <c r="CG13"/>
  <c r="BP12"/>
  <c r="BN12"/>
  <c r="BU12"/>
  <c r="BX12"/>
  <c r="BV12"/>
  <c r="CF12"/>
  <c r="CD12"/>
  <c r="BM12"/>
  <c r="BQ12"/>
  <c r="BO12"/>
  <c r="CC12"/>
  <c r="BY12"/>
  <c r="BW12"/>
  <c r="CG12"/>
  <c r="BM11"/>
  <c r="BP11"/>
  <c r="BN11"/>
  <c r="BU11"/>
  <c r="CC11"/>
  <c r="BX11"/>
  <c r="BV11"/>
  <c r="CF11"/>
  <c r="CD11"/>
  <c r="BQ11"/>
  <c r="BO11"/>
  <c r="BY11"/>
  <c r="BW11"/>
  <c r="CG11"/>
  <c r="BP10"/>
  <c r="BN10"/>
  <c r="BU10"/>
  <c r="BX10"/>
  <c r="BV10"/>
  <c r="CF10"/>
  <c r="CD10"/>
  <c r="BM10"/>
  <c r="BQ10"/>
  <c r="BO10"/>
  <c r="CC10"/>
  <c r="BY10"/>
  <c r="BW10"/>
  <c r="CG10"/>
  <c r="BM9"/>
  <c r="BP9"/>
  <c r="BN9"/>
  <c r="BU9"/>
  <c r="CC9"/>
  <c r="BX9"/>
  <c r="BV9"/>
  <c r="CF9"/>
  <c r="CD9"/>
  <c r="BQ9"/>
  <c r="BO9"/>
  <c r="BY9"/>
  <c r="BW9"/>
  <c r="CG9"/>
  <c r="BP8"/>
  <c r="BN8"/>
  <c r="BM8"/>
  <c r="BX8"/>
  <c r="BV8"/>
  <c r="CF8"/>
  <c r="M27"/>
  <c r="CI27" l="1"/>
  <c r="BS27"/>
  <c r="CI28"/>
  <c r="CA27"/>
  <c r="CH28"/>
  <c r="BZ27"/>
  <c r="CH27"/>
  <c r="BR27"/>
  <c r="CG28"/>
  <c r="CE28"/>
  <c r="CF28"/>
  <c r="CD28"/>
  <c r="CE27"/>
  <c r="CG27"/>
  <c r="BW27"/>
  <c r="BY27"/>
  <c r="BU27"/>
  <c r="BN27"/>
  <c r="BP27"/>
  <c r="BM27"/>
  <c r="CD27"/>
  <c r="CF27"/>
  <c r="BV27"/>
  <c r="BX27"/>
  <c r="CC27"/>
  <c r="BO27"/>
  <c r="BQ27"/>
</calcChain>
</file>

<file path=xl/sharedStrings.xml><?xml version="1.0" encoding="utf-8"?>
<sst xmlns="http://schemas.openxmlformats.org/spreadsheetml/2006/main" count="228" uniqueCount="171">
  <si>
    <t>MLS</t>
  </si>
  <si>
    <t>SARANTIS</t>
  </si>
  <si>
    <t>FG EUROPE</t>
  </si>
  <si>
    <t>TITAN</t>
  </si>
  <si>
    <t>OLP</t>
  </si>
  <si>
    <t>HELLENIC CABLES</t>
  </si>
  <si>
    <t>MEVACO</t>
  </si>
  <si>
    <t>IASO</t>
  </si>
  <si>
    <t>OPAP</t>
  </si>
  <si>
    <t>MOTOR OIL</t>
  </si>
  <si>
    <t>OTE</t>
  </si>
  <si>
    <t>FOURLIS</t>
  </si>
  <si>
    <t>INTRALOT</t>
  </si>
  <si>
    <t>ΟΛΠ</t>
  </si>
  <si>
    <t>ΠΛΑΘ</t>
  </si>
  <si>
    <t>ΤΙΤΚ</t>
  </si>
  <si>
    <t>ΕΦΤΖΙ</t>
  </si>
  <si>
    <t>ΣΑΡ</t>
  </si>
  <si>
    <t>ΜΛΣ</t>
  </si>
  <si>
    <t>ΚΟΡΡΕΣ</t>
  </si>
  <si>
    <t>ΕΛΚΑ</t>
  </si>
  <si>
    <t>ΜΕΒΑ</t>
  </si>
  <si>
    <t>ΙΑΣΩ</t>
  </si>
  <si>
    <t>ΚΡΙ</t>
  </si>
  <si>
    <t>ΟΠΑΠ</t>
  </si>
  <si>
    <t>ΔΕΗ</t>
  </si>
  <si>
    <t>ΕΛΠΕ</t>
  </si>
  <si>
    <t>ΜΟΗ</t>
  </si>
  <si>
    <t>ΜΠΕΛΑ</t>
  </si>
  <si>
    <t>ΦΟΛΙ</t>
  </si>
  <si>
    <t>ΟΤΕ</t>
  </si>
  <si>
    <t>ΦΡΛΚ</t>
  </si>
  <si>
    <t>ΙΝΛΟΤ</t>
  </si>
  <si>
    <t>REUTERS</t>
  </si>
  <si>
    <t>BLOOMBERG</t>
  </si>
  <si>
    <t>REUTERS TICKER</t>
  </si>
  <si>
    <t>BLOOMBERG TICKER</t>
  </si>
  <si>
    <t>MLS Multimedia SA</t>
  </si>
  <si>
    <t>MLSr.AT</t>
  </si>
  <si>
    <t>ATHENS STOCK EXCHANGE</t>
  </si>
  <si>
    <t>MLS:GA</t>
  </si>
  <si>
    <t>Sarantis SA</t>
  </si>
  <si>
    <t>SAR:GA</t>
  </si>
  <si>
    <t>Gr Sarantis SA</t>
  </si>
  <si>
    <t>SRSr.AT</t>
  </si>
  <si>
    <t>FG Europe SA</t>
  </si>
  <si>
    <t>ESKr.AT</t>
  </si>
  <si>
    <t>FGE:GA</t>
  </si>
  <si>
    <t>Titan Cement Company SA</t>
  </si>
  <si>
    <t>TTNr.AT</t>
  </si>
  <si>
    <t>Titan Cement Co SA</t>
  </si>
  <si>
    <t>TITK:GA</t>
  </si>
  <si>
    <t>Thrace Plastics Co SA</t>
  </si>
  <si>
    <t>THRr.AT</t>
  </si>
  <si>
    <t>PLAT:GA</t>
  </si>
  <si>
    <t>Piraeus Port Authority</t>
  </si>
  <si>
    <t>PPA:GA</t>
  </si>
  <si>
    <t>Piraeus Port Authority SA</t>
  </si>
  <si>
    <t>OLPr.AT</t>
  </si>
  <si>
    <t>KORRES</t>
  </si>
  <si>
    <t>Korres Natural Products SA</t>
  </si>
  <si>
    <t>KRRr.AT</t>
  </si>
  <si>
    <t>Korres Natural Products</t>
  </si>
  <si>
    <t>KORRES:GA</t>
  </si>
  <si>
    <t>Hellenic Cables SA</t>
  </si>
  <si>
    <t>ELKA:GA</t>
  </si>
  <si>
    <t>HCAr.AT</t>
  </si>
  <si>
    <t>Mevaco SA</t>
  </si>
  <si>
    <t>MEVr.AT</t>
  </si>
  <si>
    <t>MEVA:GA</t>
  </si>
  <si>
    <t>Iaso SA</t>
  </si>
  <si>
    <t>IASO:GA</t>
  </si>
  <si>
    <t>Kri Kri Milk Industry SA</t>
  </si>
  <si>
    <t>KRIr.AT</t>
  </si>
  <si>
    <t>Kri-Kri Milk Industry SA</t>
  </si>
  <si>
    <t>KRI:GA</t>
  </si>
  <si>
    <t>OPAP SA</t>
  </si>
  <si>
    <t>OPAP:GA</t>
  </si>
  <si>
    <t>Greek Organisation of Football Prognostics SA </t>
  </si>
  <si>
    <t>OPAr.AT</t>
  </si>
  <si>
    <t>Public Power Corporation SA</t>
  </si>
  <si>
    <t>DEHr.AT</t>
  </si>
  <si>
    <t>Public Power Corp SA</t>
  </si>
  <si>
    <t>PPC:GA</t>
  </si>
  <si>
    <t>Hellenic Petroleum SA</t>
  </si>
  <si>
    <t>ELPE:GA</t>
  </si>
  <si>
    <t>HEPr.AT</t>
  </si>
  <si>
    <t>Motor Oil Hellas Corinth Refineries SA</t>
  </si>
  <si>
    <t>MORr.AT</t>
  </si>
  <si>
    <t>MOH:GA</t>
  </si>
  <si>
    <t>BELA:GA</t>
  </si>
  <si>
    <t>Jumbo SA</t>
  </si>
  <si>
    <t>BABr.AT</t>
  </si>
  <si>
    <t>Folli Follie Group</t>
  </si>
  <si>
    <t>FFGRP:GA</t>
  </si>
  <si>
    <t>HDFr.AT</t>
  </si>
  <si>
    <t>Hellenic Telecommunications Organization SA</t>
  </si>
  <si>
    <t>OTE:GR</t>
  </si>
  <si>
    <t>Hellenic Telecommunications Organization SA </t>
  </si>
  <si>
    <t>OTEr.AT</t>
  </si>
  <si>
    <t>Fourlis SA</t>
  </si>
  <si>
    <t>FRLr.AT</t>
  </si>
  <si>
    <t>Fourlis Holdings SA</t>
  </si>
  <si>
    <t>FOYRK:GA</t>
  </si>
  <si>
    <t>INLOT:GA</t>
  </si>
  <si>
    <t>INLr.AT</t>
  </si>
  <si>
    <t>Hellenic Cables SA </t>
  </si>
  <si>
    <t>IASr.AT</t>
  </si>
  <si>
    <t>Intralot SA </t>
  </si>
  <si>
    <t>Intralot SA</t>
  </si>
  <si>
    <t>STOCK PRICE (in EUR)</t>
  </si>
  <si>
    <t>TURNOVER (in EUR million)</t>
  </si>
  <si>
    <t>EBITDA (in EUR million)</t>
  </si>
  <si>
    <t>NET PROFIT (after tax &amp; minorities) (in EUR million)</t>
  </si>
  <si>
    <t>SHAREHOLDER'S EQUITY (excl. minoritites) (in EUR million)</t>
  </si>
  <si>
    <t>Notes:</t>
  </si>
  <si>
    <t>Historical accounts are based on International Financial Reporting Standards (IFRS).</t>
  </si>
  <si>
    <t>ESTIMATES UPDATE</t>
  </si>
  <si>
    <t>ANALYST NAME</t>
  </si>
  <si>
    <t>Christophoros Makrias</t>
  </si>
  <si>
    <t>EMAIL</t>
  </si>
  <si>
    <t>cmakrias@valueinvest.gr</t>
  </si>
  <si>
    <t>TELEPHONE NO.</t>
  </si>
  <si>
    <t>* Jumbo's financial year of 2012 refers to the period 1 July 2011 - 30 June 2012, and so on.</t>
  </si>
  <si>
    <t>JUMBO *</t>
  </si>
  <si>
    <t>CURRENT # of COMMON SHARES</t>
  </si>
  <si>
    <t>THRACE PLASTICS</t>
  </si>
  <si>
    <t>HEL. PETROLEUM (ELPE)</t>
  </si>
  <si>
    <t>PPC (DEI)</t>
  </si>
  <si>
    <t>MARKET CAP                        (in EUR million)</t>
  </si>
  <si>
    <t>NET PROFIT MARGIN</t>
  </si>
  <si>
    <t>EBITDA PROFIT MARGIN</t>
  </si>
  <si>
    <t>Nicholas Georgiadis</t>
  </si>
  <si>
    <t>ngeorgiadis@valueinvest.gr</t>
  </si>
  <si>
    <t>EPS (in EUR)</t>
  </si>
  <si>
    <t>P/E Ratio</t>
  </si>
  <si>
    <t>P/BV Ratio</t>
  </si>
  <si>
    <t>P/S Ratio</t>
  </si>
  <si>
    <t>Share price may be day's close or intraday.</t>
  </si>
  <si>
    <t>EYDAP</t>
  </si>
  <si>
    <t>ΕΥΔΑΠ</t>
  </si>
  <si>
    <t>Athens Water Supply &amp; Sewerage SA</t>
  </si>
  <si>
    <t>EYDr.AT</t>
  </si>
  <si>
    <t>Athens Water Supply &amp; Sewerage</t>
  </si>
  <si>
    <t>EYDAP:GA</t>
  </si>
  <si>
    <t>Georgios Savvakis</t>
  </si>
  <si>
    <t>gsavvakis@valueinvest.gr</t>
  </si>
  <si>
    <t>FRIGOGLASS</t>
  </si>
  <si>
    <t>ΦΡΙΓΟ</t>
  </si>
  <si>
    <t>Frigoglass SA</t>
  </si>
  <si>
    <t>FRIr.AT</t>
  </si>
  <si>
    <t>FRIGO:GA</t>
  </si>
  <si>
    <t>MYTILINEOS</t>
  </si>
  <si>
    <t>ΜΥΤΙΛ</t>
  </si>
  <si>
    <t>Mytilineos Holdings SA</t>
  </si>
  <si>
    <t>MYTr.AT</t>
  </si>
  <si>
    <t>MYTIL:GA</t>
  </si>
  <si>
    <t>METKA</t>
  </si>
  <si>
    <t>ΜΕΤΚ</t>
  </si>
  <si>
    <t>Metka SA</t>
  </si>
  <si>
    <t>MTKr.AT</t>
  </si>
  <si>
    <t>METKK:GA</t>
  </si>
  <si>
    <t>EXAE</t>
  </si>
  <si>
    <t>ΕΧΑΕ</t>
  </si>
  <si>
    <t>Hellenic Exchanges Holding SA</t>
  </si>
  <si>
    <t>EXCr.AT</t>
  </si>
  <si>
    <t>EXAE:GA</t>
  </si>
  <si>
    <t>Estimates are drawn on the basis of the historical consolidated financial accounts of listed companies.</t>
  </si>
  <si>
    <t>KRI-KRI</t>
  </si>
  <si>
    <t>FF GROUP (FOLLI FOLLIE)</t>
  </si>
  <si>
    <t>27 April 2015</t>
  </si>
</sst>
</file>

<file path=xl/styles.xml><?xml version="1.0" encoding="utf-8"?>
<styleSheet xmlns="http://schemas.openxmlformats.org/spreadsheetml/2006/main">
  <fonts count="8">
    <font>
      <sz val="11"/>
      <color theme="1"/>
      <name val="Calibri"/>
      <family val="2"/>
      <scheme val="minor"/>
    </font>
    <font>
      <b/>
      <sz val="11"/>
      <color theme="0"/>
      <name val="Calibri"/>
      <family val="2"/>
      <charset val="161"/>
      <scheme val="minor"/>
    </font>
    <font>
      <b/>
      <sz val="11"/>
      <color theme="1"/>
      <name val="Calibri"/>
      <family val="2"/>
      <scheme val="minor"/>
    </font>
    <font>
      <b/>
      <sz val="9"/>
      <color theme="1"/>
      <name val="Calibri"/>
      <family val="2"/>
      <scheme val="minor"/>
    </font>
    <font>
      <sz val="11"/>
      <name val="Calibri"/>
      <family val="2"/>
      <scheme val="minor"/>
    </font>
    <font>
      <sz val="11"/>
      <color theme="1"/>
      <name val="Calibri"/>
      <family val="2"/>
      <scheme val="minor"/>
    </font>
    <font>
      <sz val="11"/>
      <color rgb="FFC00000"/>
      <name val="Calibri"/>
      <family val="2"/>
      <scheme val="minor"/>
    </font>
    <font>
      <b/>
      <sz val="1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8" tint="-0.249977111117893"/>
        <bgColor indexed="64"/>
      </patternFill>
    </fill>
  </fills>
  <borders count="5">
    <border>
      <left/>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style="dotted">
        <color indexed="64"/>
      </left>
      <right style="dotted">
        <color indexed="64"/>
      </right>
      <top/>
      <bottom style="dotted">
        <color indexed="64"/>
      </bottom>
      <diagonal/>
    </border>
  </borders>
  <cellStyleXfs count="2">
    <xf numFmtId="0" fontId="0" fillId="0" borderId="0"/>
    <xf numFmtId="9" fontId="5" fillId="0" borderId="0" applyFont="0" applyFill="0" applyBorder="0" applyAlignment="0" applyProtection="0"/>
  </cellStyleXfs>
  <cellXfs count="69">
    <xf numFmtId="0" fontId="0" fillId="0" borderId="0" xfId="0"/>
    <xf numFmtId="0" fontId="0" fillId="0" borderId="0" xfId="0" applyAlignment="1">
      <alignment horizontal="center"/>
    </xf>
    <xf numFmtId="4" fontId="0" fillId="2" borderId="1" xfId="0" applyNumberFormat="1" applyFill="1" applyBorder="1" applyAlignment="1">
      <alignment horizontal="center"/>
    </xf>
    <xf numFmtId="0" fontId="0" fillId="0" borderId="0" xfId="0" applyFont="1" applyAlignment="1">
      <alignment horizontal="center"/>
    </xf>
    <xf numFmtId="0" fontId="0" fillId="0" borderId="0" xfId="0" applyFont="1"/>
    <xf numFmtId="0" fontId="2" fillId="0" borderId="0" xfId="0" applyFont="1"/>
    <xf numFmtId="0" fontId="2" fillId="0" borderId="0" xfId="0" applyFont="1" applyAlignment="1">
      <alignment horizontal="left"/>
    </xf>
    <xf numFmtId="0" fontId="2" fillId="0" borderId="0" xfId="0" applyFont="1" applyAlignment="1">
      <alignment horizontal="center"/>
    </xf>
    <xf numFmtId="0" fontId="3" fillId="0" borderId="0" xfId="0" applyFont="1" applyAlignment="1">
      <alignment horizontal="left"/>
    </xf>
    <xf numFmtId="0" fontId="2" fillId="0" borderId="3" xfId="0" applyFont="1" applyFill="1" applyBorder="1" applyAlignment="1">
      <alignment horizontal="center"/>
    </xf>
    <xf numFmtId="0" fontId="2" fillId="0" borderId="3" xfId="0" applyFont="1" applyBorder="1"/>
    <xf numFmtId="0" fontId="2" fillId="0" borderId="3" xfId="0" applyFont="1" applyBorder="1" applyAlignment="1">
      <alignment horizontal="center" wrapText="1"/>
    </xf>
    <xf numFmtId="0" fontId="2" fillId="0" borderId="3" xfId="0" applyFont="1" applyBorder="1" applyAlignment="1">
      <alignment horizontal="center"/>
    </xf>
    <xf numFmtId="0" fontId="0" fillId="0" borderId="0" xfId="0" applyFont="1" applyFill="1" applyAlignment="1">
      <alignment horizontal="center"/>
    </xf>
    <xf numFmtId="0" fontId="2" fillId="0" borderId="0" xfId="0" applyFont="1" applyAlignment="1">
      <alignment horizontal="right"/>
    </xf>
    <xf numFmtId="0" fontId="2" fillId="0" borderId="0" xfId="0" applyFont="1" applyFill="1" applyBorder="1"/>
    <xf numFmtId="0" fontId="2" fillId="0" borderId="0" xfId="0" applyFont="1" applyAlignment="1">
      <alignment horizontal="center" wrapText="1"/>
    </xf>
    <xf numFmtId="0" fontId="0" fillId="0" borderId="2" xfId="0" applyFont="1" applyBorder="1"/>
    <xf numFmtId="0" fontId="2" fillId="0" borderId="0" xfId="0" applyFont="1" applyBorder="1" applyAlignment="1">
      <alignment horizontal="center"/>
    </xf>
    <xf numFmtId="0" fontId="0" fillId="0" borderId="0" xfId="0" applyFont="1" applyFill="1"/>
    <xf numFmtId="0" fontId="2" fillId="3" borderId="0" xfId="0" applyFont="1" applyFill="1" applyAlignment="1">
      <alignment horizontal="center" wrapText="1"/>
    </xf>
    <xf numFmtId="0" fontId="0" fillId="0" borderId="3" xfId="0" applyFont="1" applyBorder="1" applyAlignment="1">
      <alignment horizontal="center"/>
    </xf>
    <xf numFmtId="0" fontId="0" fillId="0" borderId="3" xfId="0" applyFont="1" applyBorder="1"/>
    <xf numFmtId="0" fontId="2" fillId="0" borderId="3" xfId="0" applyFont="1" applyBorder="1" applyAlignment="1">
      <alignment horizontal="right"/>
    </xf>
    <xf numFmtId="4" fontId="0" fillId="3" borderId="0" xfId="0" applyNumberFormat="1" applyFont="1" applyFill="1" applyBorder="1"/>
    <xf numFmtId="3" fontId="0" fillId="3" borderId="0" xfId="0" applyNumberFormat="1" applyFont="1" applyFill="1" applyBorder="1"/>
    <xf numFmtId="0" fontId="1" fillId="5" borderId="0" xfId="0" applyFont="1" applyFill="1" applyAlignment="1">
      <alignment horizontal="center"/>
    </xf>
    <xf numFmtId="1" fontId="0" fillId="0" borderId="0" xfId="0" applyNumberFormat="1" applyAlignment="1">
      <alignment horizontal="center"/>
    </xf>
    <xf numFmtId="0" fontId="2" fillId="6" borderId="0" xfId="0" applyFont="1" applyFill="1"/>
    <xf numFmtId="0" fontId="0" fillId="6" borderId="0" xfId="0" applyFont="1" applyFill="1" applyAlignment="1">
      <alignment horizontal="center"/>
    </xf>
    <xf numFmtId="0" fontId="0" fillId="6" borderId="0" xfId="0" applyFont="1" applyFill="1"/>
    <xf numFmtId="4" fontId="0" fillId="4" borderId="0" xfId="0" applyNumberFormat="1" applyFont="1" applyFill="1" applyBorder="1" applyAlignment="1">
      <alignment horizontal="center"/>
    </xf>
    <xf numFmtId="0" fontId="0" fillId="0" borderId="0" xfId="0" applyFont="1" applyBorder="1"/>
    <xf numFmtId="0" fontId="2" fillId="0" borderId="0" xfId="0" applyFont="1" applyBorder="1" applyAlignment="1">
      <alignment horizontal="center" wrapText="1"/>
    </xf>
    <xf numFmtId="0" fontId="0" fillId="0" borderId="2" xfId="0" applyFont="1" applyBorder="1" applyAlignment="1">
      <alignment horizontal="center"/>
    </xf>
    <xf numFmtId="4" fontId="4" fillId="2" borderId="1" xfId="0" applyNumberFormat="1" applyFont="1" applyFill="1" applyBorder="1" applyAlignment="1">
      <alignment horizontal="center"/>
    </xf>
    <xf numFmtId="0" fontId="4" fillId="6" borderId="0" xfId="0" applyFont="1" applyFill="1" applyAlignment="1">
      <alignment horizontal="center"/>
    </xf>
    <xf numFmtId="4" fontId="0" fillId="0" borderId="0" xfId="0" applyNumberFormat="1" applyFont="1" applyAlignment="1">
      <alignment horizontal="center"/>
    </xf>
    <xf numFmtId="0" fontId="2" fillId="7" borderId="0" xfId="0" applyFont="1" applyFill="1" applyAlignment="1">
      <alignment horizontal="center"/>
    </xf>
    <xf numFmtId="0" fontId="3" fillId="7" borderId="0" xfId="0" applyFont="1" applyFill="1" applyAlignment="1">
      <alignment horizontal="center"/>
    </xf>
    <xf numFmtId="0" fontId="2" fillId="3" borderId="0" xfId="0" applyFont="1" applyFill="1" applyAlignment="1">
      <alignment horizontal="center"/>
    </xf>
    <xf numFmtId="0" fontId="0" fillId="3" borderId="0" xfId="0" applyFill="1" applyAlignment="1">
      <alignment horizontal="center"/>
    </xf>
    <xf numFmtId="0" fontId="0" fillId="0" borderId="0" xfId="0" applyFill="1" applyAlignment="1">
      <alignment horizontal="center"/>
    </xf>
    <xf numFmtId="0" fontId="1" fillId="8" borderId="0" xfId="0" applyFont="1" applyFill="1" applyAlignment="1">
      <alignment horizontal="center"/>
    </xf>
    <xf numFmtId="0" fontId="2" fillId="9" borderId="0" xfId="0" applyFont="1" applyFill="1" applyAlignment="1">
      <alignment horizontal="center"/>
    </xf>
    <xf numFmtId="0" fontId="4" fillId="0" borderId="0" xfId="0" applyFont="1" applyAlignment="1">
      <alignment horizontal="center"/>
    </xf>
    <xf numFmtId="0" fontId="4" fillId="0" borderId="0" xfId="0" applyFont="1"/>
    <xf numFmtId="0" fontId="7" fillId="0" borderId="0" xfId="0" applyFont="1" applyAlignment="1">
      <alignment horizontal="right"/>
    </xf>
    <xf numFmtId="0" fontId="7" fillId="0" borderId="0" xfId="0" applyFont="1" applyAlignment="1">
      <alignment horizontal="center"/>
    </xf>
    <xf numFmtId="4" fontId="6" fillId="10" borderId="1" xfId="0" applyNumberFormat="1" applyFont="1" applyFill="1" applyBorder="1" applyAlignment="1">
      <alignment horizontal="center"/>
    </xf>
    <xf numFmtId="0" fontId="2" fillId="10" borderId="0" xfId="0" applyFont="1" applyFill="1" applyAlignment="1">
      <alignment horizontal="center"/>
    </xf>
    <xf numFmtId="0" fontId="2" fillId="11" borderId="0" xfId="0" applyFont="1" applyFill="1" applyAlignment="1">
      <alignment horizontal="center"/>
    </xf>
    <xf numFmtId="4" fontId="6" fillId="11" borderId="1" xfId="0" applyNumberFormat="1" applyFont="1" applyFill="1" applyBorder="1" applyAlignment="1">
      <alignment horizontal="center"/>
    </xf>
    <xf numFmtId="0" fontId="2" fillId="11" borderId="0" xfId="0" applyFont="1" applyFill="1" applyBorder="1" applyAlignment="1">
      <alignment horizontal="center"/>
    </xf>
    <xf numFmtId="4" fontId="4" fillId="12" borderId="1" xfId="0" applyNumberFormat="1" applyFont="1" applyFill="1" applyBorder="1" applyAlignment="1">
      <alignment horizontal="center"/>
    </xf>
    <xf numFmtId="4" fontId="0" fillId="12" borderId="1" xfId="0" applyNumberFormat="1" applyFill="1" applyBorder="1" applyAlignment="1">
      <alignment horizontal="center"/>
    </xf>
    <xf numFmtId="4" fontId="4" fillId="12" borderId="1" xfId="0" applyNumberFormat="1" applyFont="1" applyFill="1" applyBorder="1"/>
    <xf numFmtId="4" fontId="6" fillId="9" borderId="1" xfId="0" applyNumberFormat="1" applyFont="1" applyFill="1" applyBorder="1" applyAlignment="1">
      <alignment horizontal="center"/>
    </xf>
    <xf numFmtId="0" fontId="0" fillId="3" borderId="0" xfId="0" applyFont="1" applyFill="1"/>
    <xf numFmtId="0" fontId="0" fillId="3" borderId="0" xfId="0" applyFont="1" applyFill="1" applyAlignment="1">
      <alignment horizontal="center"/>
    </xf>
    <xf numFmtId="10" fontId="0" fillId="3" borderId="0" xfId="1" applyNumberFormat="1" applyFont="1" applyFill="1" applyAlignment="1">
      <alignment horizontal="center"/>
    </xf>
    <xf numFmtId="0" fontId="7" fillId="3" borderId="0" xfId="0" applyFont="1" applyFill="1" applyAlignment="1">
      <alignment horizontal="center"/>
    </xf>
    <xf numFmtId="0" fontId="4" fillId="3" borderId="0" xfId="0" applyFont="1" applyFill="1"/>
    <xf numFmtId="0" fontId="4" fillId="3" borderId="0" xfId="0" applyFont="1" applyFill="1" applyAlignment="1">
      <alignment horizontal="center"/>
    </xf>
    <xf numFmtId="10" fontId="4" fillId="3" borderId="0" xfId="1" applyNumberFormat="1" applyFont="1" applyFill="1" applyAlignment="1">
      <alignment horizontal="center"/>
    </xf>
    <xf numFmtId="4" fontId="6" fillId="4" borderId="1" xfId="0" applyNumberFormat="1" applyFont="1" applyFill="1" applyBorder="1" applyAlignment="1">
      <alignment horizontal="center"/>
    </xf>
    <xf numFmtId="3" fontId="6" fillId="4" borderId="1" xfId="0" applyNumberFormat="1" applyFont="1" applyFill="1" applyBorder="1" applyAlignment="1">
      <alignment horizontal="center"/>
    </xf>
    <xf numFmtId="4" fontId="6" fillId="4" borderId="4" xfId="0" applyNumberFormat="1" applyFont="1" applyFill="1" applyBorder="1" applyAlignment="1">
      <alignment horizontal="center"/>
    </xf>
    <xf numFmtId="3" fontId="6" fillId="4" borderId="4" xfId="0" applyNumberFormat="1" applyFont="1" applyFill="1" applyBorder="1" applyAlignment="1">
      <alignment horizontal="center"/>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190497</xdr:colOff>
      <xdr:row>46</xdr:row>
      <xdr:rowOff>153402</xdr:rowOff>
    </xdr:from>
    <xdr:to>
      <xdr:col>5</xdr:col>
      <xdr:colOff>482764</xdr:colOff>
      <xdr:row>110</xdr:row>
      <xdr:rowOff>80210</xdr:rowOff>
    </xdr:to>
    <xdr:sp macro="" textlink="">
      <xdr:nvSpPr>
        <xdr:cNvPr id="1025" name="Text Box 1"/>
        <xdr:cNvSpPr txBox="1">
          <a:spLocks noChangeArrowheads="1"/>
        </xdr:cNvSpPr>
      </xdr:nvSpPr>
      <xdr:spPr bwMode="auto">
        <a:xfrm>
          <a:off x="441155" y="7893718"/>
          <a:ext cx="6127583" cy="12118808"/>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r>
            <a:rPr lang="en-US" sz="1100" b="1">
              <a:latin typeface="+mn-lt"/>
              <a:ea typeface="+mn-ea"/>
              <a:cs typeface="+mn-cs"/>
            </a:rPr>
            <a:t>VALUATION &amp; RESEARCH SPECIALISTS (VRS)</a:t>
          </a:r>
          <a:endParaRPr lang="el-GR" sz="1100">
            <a:latin typeface="+mn-lt"/>
            <a:ea typeface="+mn-ea"/>
            <a:cs typeface="+mn-cs"/>
          </a:endParaRPr>
        </a:p>
        <a:p>
          <a:r>
            <a:rPr lang="en-US" sz="1100">
              <a:latin typeface="+mn-lt"/>
              <a:ea typeface="+mn-ea"/>
              <a:cs typeface="+mn-cs"/>
            </a:rPr>
            <a:t>Equity Research, Corporate Valuation</a:t>
          </a:r>
          <a:endParaRPr lang="el-GR" sz="1100">
            <a:latin typeface="+mn-lt"/>
            <a:ea typeface="+mn-ea"/>
            <a:cs typeface="+mn-cs"/>
          </a:endParaRPr>
        </a:p>
        <a:p>
          <a:r>
            <a:rPr lang="en-US" sz="1100">
              <a:latin typeface="+mn-lt"/>
              <a:ea typeface="+mn-ea"/>
              <a:cs typeface="+mn-cs"/>
            </a:rPr>
            <a:t>&amp; Financial Consultancy </a:t>
          </a:r>
          <a:endParaRPr lang="el-GR" sz="1100">
            <a:latin typeface="+mn-lt"/>
            <a:ea typeface="+mn-ea"/>
            <a:cs typeface="+mn-cs"/>
          </a:endParaRPr>
        </a:p>
        <a:p>
          <a:r>
            <a:rPr lang="en-US" sz="1100">
              <a:latin typeface="+mn-lt"/>
              <a:ea typeface="+mn-ea"/>
              <a:cs typeface="+mn-cs"/>
            </a:rPr>
            <a:t>104 Eolou St., 105 64 Athens, Greece, Tel. +30 210 32 19 557,</a:t>
          </a:r>
          <a:endParaRPr lang="el-GR" sz="1100">
            <a:latin typeface="+mn-lt"/>
            <a:ea typeface="+mn-ea"/>
            <a:cs typeface="+mn-cs"/>
          </a:endParaRPr>
        </a:p>
        <a:p>
          <a:r>
            <a:rPr lang="en-US" sz="1100">
              <a:latin typeface="+mn-lt"/>
              <a:ea typeface="+mn-ea"/>
              <a:cs typeface="+mn-cs"/>
            </a:rPr>
            <a:t>Fax: +30 210 33 16 358, Email: info@valueinvest.gr</a:t>
          </a:r>
          <a:endParaRPr lang="el-GR" sz="11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1" i="0" u="none" strike="noStrike" baseline="0">
              <a:solidFill>
                <a:srgbClr val="000000"/>
              </a:solidFill>
              <a:latin typeface="Arial"/>
              <a:cs typeface="Arial"/>
            </a:rPr>
            <a:t>DISCLOSURE STATEMENT (1)</a:t>
          </a:r>
          <a:endParaRPr lang="en-GB" sz="800" b="0" i="0" u="none" strike="noStrike" baseline="0">
            <a:solidFill>
              <a:srgbClr val="000000"/>
            </a:solidFill>
            <a:latin typeface="Arial"/>
            <a:cs typeface="Arial"/>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Arial"/>
              <a:cs typeface="Arial"/>
            </a:rPr>
            <a:t>VALUATION &amp; RESEARCH SPECIALISTS (VRS) is an independent firm providing advanced equity research, quality valuations and value-related advisory services to local and international business entities and / or communities. VRS services include valuations of intangible assets, business enterprises, and fixed assets. VRS’s focus business is in providing independent equity research to its institutional and retail clients / subscribers.</a:t>
          </a:r>
        </a:p>
        <a:p>
          <a:pPr algn="l" rtl="0">
            <a:defRPr sz="1000"/>
          </a:pPr>
          <a:endParaRPr lang="en-GB" sz="800" b="0" i="0" u="none" strike="noStrike" baseline="0">
            <a:solidFill>
              <a:srgbClr val="000000"/>
            </a:solidFill>
            <a:latin typeface="Arial"/>
            <a:cs typeface="Arial"/>
          </a:endParaRPr>
        </a:p>
        <a:p>
          <a:pPr algn="l" rtl="0">
            <a:defRPr sz="1000"/>
          </a:pPr>
          <a:r>
            <a:rPr lang="en-GB" sz="800" b="1" i="0" u="none" strike="noStrike" baseline="0">
              <a:solidFill>
                <a:srgbClr val="000000"/>
              </a:solidFill>
              <a:latin typeface="Arial"/>
              <a:cs typeface="Arial"/>
            </a:rPr>
            <a:t>VRS is not a brokerage firm and does not trade in securities of any kind. VRS is not an investment bank and does not act as an underwriter for any type of securities.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accepts fees from the companies it covers and researches (the “covered companies”), and from major financial institutions. The sole purpose of this policy is to defray the cost of researching small and medium capitalization stocks which otherwise receive little research coverage. In this manner VRS can minimize fees to its clients / subscribers and thus broaden investor’s attention to the “covered companies.”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VRS analysts are compensated on a per-company basis and not on the basis of their recommendations. Analysts are not allowed to solicit prospective “covered companies” for research coverage by VRS and are not allowed to accept any fees or other consideration from the companies they cover for VRS. Analysts are also not allowed to trade in the shares, warrants, convertible securities, or options of companies they cover for VRS.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Furthermore, VRS, its officers, and directors cannot trade in shares, warrants, convertible securities or options of any of the “covered companies.” VRS accepts payment for research only in cash and will not accept payment in shares, warrants, convertible securities or options of “covered companies” by no means.</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To ensure complete independence and editorial control over its research, VRS follows certain business practices and compliance procedures, which are also applied internationally. Among other things, fees from “covered companies” are due and payable prior to the commencement of research and, as a contractual right, VRS retains complete editorial control over the research process and the final equity analysis report.</a:t>
          </a:r>
        </a:p>
        <a:p>
          <a:pPr algn="l" rtl="0">
            <a:defRPr sz="1000"/>
          </a:pPr>
          <a:endParaRPr lang="en-GB" sz="800" b="0" i="0" u="none" strike="noStrike" baseline="0">
            <a:solidFill>
              <a:srgbClr val="000000"/>
            </a:solidFill>
            <a:latin typeface="Arial"/>
            <a:cs typeface="Arial"/>
          </a:endParaRPr>
        </a:p>
        <a:p>
          <a:pPr algn="l" rtl="0">
            <a:defRPr sz="1000"/>
          </a:pPr>
          <a:r>
            <a:rPr lang="en-GB" sz="800" b="0" i="0" u="none" strike="noStrike" baseline="0">
              <a:solidFill>
                <a:srgbClr val="000000"/>
              </a:solidFill>
              <a:latin typeface="Arial"/>
              <a:cs typeface="Arial"/>
            </a:rPr>
            <a:t>Information contained herein is based on data obtained from recognized statistical services, issue reports or communications, or other sources, believed to be reliable. However, such information has not been verified by VRS, and VRS does not make any representation as to its accuracy and completeness. Opinions, estimates, and statements nonfactual in nature expressed in its research represent VRS’s judgment as of the date of its reports, are subject to change without notice and are provided in good faith and without legal responsibility. In addition, there may be instances when fundamental, technical and quantitative opinions, estimates, and statements may not be in concert. Neither the information nor any opinion expressed shall constitute an offer to sell or a solicitation of an offer to buy any shares, warrants, convertible securities or options of “covered companies” by no means.</a:t>
          </a:r>
        </a:p>
        <a:p>
          <a:endParaRPr lang="en-US"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DISCLOSURE STATEMENT</a:t>
          </a:r>
          <a:r>
            <a:rPr lang="en-GB" sz="800" b="1">
              <a:latin typeface="+mn-lt"/>
              <a:ea typeface="+mn-ea"/>
              <a:cs typeface="+mn-cs"/>
            </a:rPr>
            <a:t> (2)</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current research report as well as other statements that VRS may proceed with may include future statements, regarding the future financial performance of a company or another entity or product, as well as strategies and expectations. Statements about the future may typically include expressions such as “trend”, “prospect”, “opportunity”, “course”, “believe”, “possibly”, “expect”, “current”, “intention”, “estimate”, “forecast”, continuation”, “remain”, “maintain”, “target” and other similar expressions or future or hypothetical verbs such as “will”, “must”, “could”, “may be” and other expressions.</a:t>
          </a:r>
          <a:endParaRPr lang="el-GR" sz="800">
            <a:latin typeface="+mn-lt"/>
            <a:ea typeface="+mn-ea"/>
            <a:cs typeface="+mn-cs"/>
          </a:endParaRPr>
        </a:p>
        <a:p>
          <a:r>
            <a:rPr lang="en-GB" sz="800">
              <a:latin typeface="+mn-lt"/>
              <a:ea typeface="+mn-ea"/>
              <a:cs typeface="+mn-cs"/>
            </a:rPr>
            <a:t> </a:t>
          </a:r>
          <a:endParaRPr lang="el-GR" sz="800">
            <a:latin typeface="+mn-lt"/>
            <a:ea typeface="+mn-ea"/>
            <a:cs typeface="+mn-cs"/>
          </a:endParaRPr>
        </a:p>
        <a:p>
          <a:r>
            <a:rPr lang="en-US" sz="800">
              <a:latin typeface="+mn-lt"/>
              <a:ea typeface="+mn-ea"/>
              <a:cs typeface="+mn-cs"/>
            </a:rPr>
            <a:t>VALUATION &amp; RESEARCH SPECIALISTS (VRS) caution that forward-looking statements are subject to numerous assumptions, risks and uncertainties, which change over time. Forward-looking statements speak only as of the date they are made, and VRS assumes no duty to and does not undertake to update forward-looking statements. Actual results could differ materially from those anticipated in forward-looking statements and future results could differ materially from historical performance.</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In addition to factors previously disclosed in VRS reports and those identified elsewhere in this communication, the following factors, among others, could cause actual results to differ materially from forward-looking statements or historical performance: (1) the introduction, withdrawal, success and timing of business initiatives and strategies; (2) changes in political, economic or industry conditions, the interest rate environment or financial and capital markets, which could result in changes in demand for products or services or in the value of assets under management; (3) the impact of increased competition; (4) the impact of capital improvement projects; (5) the impact of future acquisitions or divestitures; (6) the unfavorable resolution of legal proceedings; (7) the extent and timing of any share repurchases; (8) the impact, extent and timing of technological changes and the adequacy of intellectual property protection; (9) the impact of legislative and regulatory actions and reforms and regulatory, supervisory or enforcement actions of government agencies; (10) terrorist activities and international hostilities, which may adversely affect the general economy, domestic and local financial and capital markets, as well as specific industries; (11) the ability to attract and retain highly talented professionals; (12) fluctuations in foreign currency exchange rates; (13) the impact of changes to tax legislation and, generally, the tax position of the covered company.</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COMPLIANCE WITH EU DIRECTIVES and GREEK LAWS</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VRS prepares its equity research reports in a best effort to comply with the provisions of the EU Directive 2003/6/EK of the European Commission (L 339/73/24.12.2003, L 096/16/2003), the Guidelines 2003/125/EK and the Decision 4/347/12.7.2005 of the Hellenic Capital Markets Committee, as well as with the provisions of article 14, Greek Law 3340/2005, and the relevant clarifications with regard to the legal obligations of equity analysts. VRS analysts are certified by the Hellenic Capital Markets Committee. The latter may request from VRS analysts to justify their views and conclusions with regard to this research report.</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b="1">
              <a:latin typeface="+mn-lt"/>
              <a:ea typeface="+mn-ea"/>
              <a:cs typeface="+mn-cs"/>
            </a:rPr>
            <a:t>ANALYST CERTIFICATION</a:t>
          </a:r>
          <a:endParaRPr lang="el-GR" sz="800">
            <a:latin typeface="+mn-lt"/>
            <a:ea typeface="+mn-ea"/>
            <a:cs typeface="+mn-cs"/>
          </a:endParaRPr>
        </a:p>
        <a:p>
          <a:r>
            <a:rPr lang="en-US" sz="800">
              <a:latin typeface="+mn-lt"/>
              <a:ea typeface="+mn-ea"/>
              <a:cs typeface="+mn-cs"/>
            </a:rPr>
            <a:t> </a:t>
          </a:r>
          <a:endParaRPr lang="el-GR" sz="800">
            <a:latin typeface="+mn-lt"/>
            <a:ea typeface="+mn-ea"/>
            <a:cs typeface="+mn-cs"/>
          </a:endParaRPr>
        </a:p>
        <a:p>
          <a:r>
            <a:rPr lang="en-US" sz="800">
              <a:latin typeface="+mn-lt"/>
              <a:ea typeface="+mn-ea"/>
              <a:cs typeface="+mn-cs"/>
            </a:rPr>
            <a:t>The views expressed in this report accurately reflect the personal views of the undersigned analyst(s) about the subject issuer and the securities of the issuer. In addition, the undersigned lead analyst(s) has not and will not receive any compensation for providing a specific recommendation or view in this research report.</a:t>
          </a:r>
          <a:endParaRPr lang="el-GR" sz="800">
            <a:latin typeface="+mn-lt"/>
            <a:ea typeface="+mn-ea"/>
            <a:cs typeface="+mn-cs"/>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endParaRPr lang="en-GB" sz="800" b="0" i="0" u="none" strike="noStrike" baseline="0">
            <a:solidFill>
              <a:srgbClr val="000000"/>
            </a:solidFill>
            <a:latin typeface="Times New Roman"/>
            <a:cs typeface="Times New Roman"/>
          </a:endParaRPr>
        </a:p>
        <a:p>
          <a:pPr algn="l" rtl="0">
            <a:defRPr sz="1000"/>
          </a:pPr>
          <a:r>
            <a:rPr lang="en-GB" sz="800" b="0" i="0" u="none" strike="noStrike" baseline="0">
              <a:solidFill>
                <a:srgbClr val="000000"/>
              </a:solidFill>
              <a:latin typeface="Times New Roman"/>
              <a:cs typeface="Times New Roman"/>
            </a:rPr>
            <a:t> </a:t>
          </a:r>
        </a:p>
      </xdr:txBody>
    </xdr:sp>
    <xdr:clientData/>
  </xdr:twoCellAnchor>
  <xdr:twoCellAnchor editAs="oneCell">
    <xdr:from>
      <xdr:col>2</xdr:col>
      <xdr:colOff>20051</xdr:colOff>
      <xdr:row>47</xdr:row>
      <xdr:rowOff>53139</xdr:rowOff>
    </xdr:from>
    <xdr:to>
      <xdr:col>2</xdr:col>
      <xdr:colOff>1452431</xdr:colOff>
      <xdr:row>52</xdr:row>
      <xdr:rowOff>50125</xdr:rowOff>
    </xdr:to>
    <xdr:pic>
      <xdr:nvPicPr>
        <xdr:cNvPr id="4" name="3 - Εικόνα" descr="VRS LOGO 1.jpg"/>
        <xdr:cNvPicPr>
          <a:picLocks noChangeAspect="1"/>
        </xdr:cNvPicPr>
      </xdr:nvPicPr>
      <xdr:blipFill>
        <a:blip xmlns:r="http://schemas.openxmlformats.org/officeDocument/2006/relationships" r:embed="rId1" cstate="print"/>
        <a:stretch>
          <a:fillRect/>
        </a:stretch>
      </xdr:blipFill>
      <xdr:spPr>
        <a:xfrm>
          <a:off x="521367" y="7983955"/>
          <a:ext cx="1432380" cy="949486"/>
        </a:xfrm>
        <a:prstGeom prst="rect">
          <a:avLst/>
        </a:prstGeom>
      </xdr:spPr>
    </xdr:pic>
    <xdr:clientData/>
  </xdr:twoCellAnchor>
  <xdr:twoCellAnchor>
    <xdr:from>
      <xdr:col>6</xdr:col>
      <xdr:colOff>190501</xdr:colOff>
      <xdr:row>36</xdr:row>
      <xdr:rowOff>83344</xdr:rowOff>
    </xdr:from>
    <xdr:to>
      <xdr:col>10</xdr:col>
      <xdr:colOff>130970</xdr:colOff>
      <xdr:row>60</xdr:row>
      <xdr:rowOff>11906</xdr:rowOff>
    </xdr:to>
    <xdr:sp macro="" textlink="">
      <xdr:nvSpPr>
        <xdr:cNvPr id="5" name="4 - TextBox"/>
        <xdr:cNvSpPr txBox="1"/>
      </xdr:nvSpPr>
      <xdr:spPr>
        <a:xfrm>
          <a:off x="7524751" y="7179469"/>
          <a:ext cx="5036344" cy="45005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a:p>
          <a:endParaRPr lang="en-US" sz="1100"/>
        </a:p>
        <a:p>
          <a:r>
            <a:rPr lang="en-US" sz="1100" b="1"/>
            <a:t>SYNOPSIS of the EARNINGS ESTIMATES REPORT by VRS</a:t>
          </a:r>
        </a:p>
        <a:p>
          <a:r>
            <a:rPr lang="en-US" sz="1100">
              <a:solidFill>
                <a:schemeClr val="dk1"/>
              </a:solidFill>
              <a:latin typeface="+mn-lt"/>
              <a:ea typeface="+mn-ea"/>
              <a:cs typeface="+mn-cs"/>
            </a:rPr>
            <a:t> </a:t>
          </a:r>
          <a:endParaRPr lang="el-GR" sz="1100">
            <a:solidFill>
              <a:schemeClr val="dk1"/>
            </a:solidFill>
            <a:latin typeface="+mn-lt"/>
            <a:ea typeface="+mn-ea"/>
            <a:cs typeface="+mn-cs"/>
          </a:endParaRPr>
        </a:p>
        <a:p>
          <a:r>
            <a:rPr lang="en-US" sz="1100">
              <a:solidFill>
                <a:schemeClr val="dk1"/>
              </a:solidFill>
              <a:latin typeface="+mn-lt"/>
              <a:ea typeface="+mn-ea"/>
              <a:cs typeface="+mn-cs"/>
            </a:rPr>
            <a:t>This report provides estimates on key financial accounts of a selected universe of Greek listed companies. Estimates refer to the accounts “sales/turnover”, “EBITDA” (earnings before interest, taxes, depreciation and amortization), “earnings after taxes and minorities” and “equity” for the period 2014 - 2015. In addition historical accounts are presented for the period 2010 – 2013.</a:t>
          </a:r>
          <a:endParaRPr lang="el-GR"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Estimates are drawn on the basis of the historical consolidated financial accounts of listed companies. Historical accounts are based on International Financial Reporting Standards (IFRS). VRS Research Team prepares the earnings estimates following company visits to the companies covered and communication with their management. There are also cases of listed companies providing guidance with regard to key financial performance metrics (such as revenue, profitability, etc.). The estimates presented in this report reflect exclusively the judgment of VRS equity analysts.</a:t>
          </a:r>
        </a:p>
        <a:p>
          <a:endParaRPr lang="el-GR" sz="1100">
            <a:solidFill>
              <a:schemeClr val="dk1"/>
            </a:solidFill>
            <a:latin typeface="+mn-lt"/>
            <a:ea typeface="+mn-ea"/>
            <a:cs typeface="+mn-cs"/>
          </a:endParaRPr>
        </a:p>
        <a:p>
          <a:r>
            <a:rPr lang="en-US" sz="1100">
              <a:solidFill>
                <a:schemeClr val="dk1"/>
              </a:solidFill>
              <a:latin typeface="+mn-lt"/>
              <a:ea typeface="+mn-ea"/>
              <a:cs typeface="+mn-cs"/>
            </a:rPr>
            <a:t>Companies covered are the following (in alphabetical order):</a:t>
          </a:r>
          <a:r>
            <a:rPr lang="en-US" sz="1100" baseline="0">
              <a:solidFill>
                <a:schemeClr val="dk1"/>
              </a:solidFill>
              <a:latin typeface="+mn-lt"/>
              <a:ea typeface="+mn-ea"/>
              <a:cs typeface="+mn-cs"/>
            </a:rPr>
            <a:t> HELLENIC EXCHANGES (</a:t>
          </a:r>
          <a:r>
            <a:rPr lang="en-US" sz="1100">
              <a:solidFill>
                <a:schemeClr val="dk1"/>
              </a:solidFill>
              <a:latin typeface="+mn-lt"/>
              <a:ea typeface="+mn-ea"/>
              <a:cs typeface="+mn-cs"/>
            </a:rPr>
            <a:t>EXAE), EYDAP, FG EUROPE, FF GROUP (FOLLI FOLLIE ), FOURLIS, FRIGOGLASS, HELLENIC PETROLEUM (ELPE), HELLENIC CABLES, IASO, INTRALOT, JUMBO, KORRES, KRI-KRI, METKA, MEVACO, MLS, MOTOR OIL, MYTILINEOS, OLP, OPAP, OTE, PPC (DEI), SARANTIS, THRACE PLASTICS, TITAN.</a:t>
          </a:r>
          <a:endParaRPr lang="el-GR" sz="1100">
            <a:solidFill>
              <a:schemeClr val="dk1"/>
            </a:solidFill>
            <a:latin typeface="+mn-lt"/>
            <a:ea typeface="+mn-ea"/>
            <a:cs typeface="+mn-cs"/>
          </a:endParaRPr>
        </a:p>
      </xdr:txBody>
    </xdr:sp>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gsavvakis@valueinvest.gr" TargetMode="External"/><Relationship Id="rId1" Type="http://schemas.openxmlformats.org/officeDocument/2006/relationships/hyperlink" Target="mailto:gsavvakis@valueinvest.gr"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B1:CL64"/>
  <sheetViews>
    <sheetView showGridLines="0" tabSelected="1" topLeftCell="H4" zoomScale="80" zoomScaleNormal="80" workbookViewId="0">
      <pane xSplit="6570" ySplit="1545" topLeftCell="M1" activePane="bottomRight"/>
      <selection activeCell="AU19" sqref="AU19"/>
      <selection pane="topRight" activeCell="CI4" sqref="CI1:CI1048576"/>
      <selection pane="bottomLeft" activeCell="BE24" sqref="BE24"/>
      <selection pane="bottomRight" activeCell="AK28" sqref="AK28:AK32"/>
    </sheetView>
  </sheetViews>
  <sheetFormatPr defaultRowHeight="15"/>
  <cols>
    <col min="1" max="1" width="3.7109375" style="4" customWidth="1"/>
    <col min="2" max="2" width="3.7109375" style="3" customWidth="1"/>
    <col min="3" max="3" width="23.85546875" style="4" customWidth="1"/>
    <col min="4" max="4" width="17" style="4" customWidth="1"/>
    <col min="5" max="5" width="44" style="4" customWidth="1"/>
    <col min="6" max="6" width="19" style="3" customWidth="1"/>
    <col min="7" max="7" width="44" style="4" customWidth="1"/>
    <col min="8" max="8" width="21" style="3" customWidth="1"/>
    <col min="9" max="10" width="5.7109375" style="4" customWidth="1"/>
    <col min="11" max="13" width="22.5703125" style="3" customWidth="1"/>
    <col min="14" max="14" width="5.7109375" style="4" customWidth="1"/>
    <col min="15" max="15" width="23.85546875" style="3" customWidth="1"/>
    <col min="16" max="16" width="5.7109375" style="4" customWidth="1"/>
    <col min="17" max="18" width="11.5703125" style="3" customWidth="1"/>
    <col min="19" max="23" width="11.5703125" style="4" customWidth="1"/>
    <col min="24" max="24" width="5.7109375" style="4" customWidth="1"/>
    <col min="25" max="26" width="11.5703125" style="3" customWidth="1"/>
    <col min="27" max="31" width="11.5703125" style="4" customWidth="1"/>
    <col min="32" max="32" width="5.7109375" style="4" customWidth="1"/>
    <col min="33" max="34" width="11.5703125" style="3" customWidth="1"/>
    <col min="35" max="39" width="11.5703125" style="4" customWidth="1"/>
    <col min="40" max="40" width="5.7109375" style="4" customWidth="1"/>
    <col min="41" max="42" width="11.5703125" style="3" customWidth="1"/>
    <col min="43" max="47" width="11.5703125" style="4" customWidth="1"/>
    <col min="48" max="48" width="5.7109375" style="4" customWidth="1"/>
    <col min="49" max="50" width="11.5703125" style="3" customWidth="1"/>
    <col min="51" max="55" width="11.5703125" style="4" customWidth="1"/>
    <col min="56" max="56" width="5.7109375" style="4" customWidth="1"/>
    <col min="57" max="57" width="23.85546875" style="3" customWidth="1"/>
    <col min="58" max="58" width="18.7109375" style="3" bestFit="1" customWidth="1"/>
    <col min="59" max="59" width="27" style="3" customWidth="1"/>
    <col min="60" max="61" width="27.42578125" style="3" customWidth="1"/>
    <col min="62" max="62" width="5.7109375" style="4" customWidth="1"/>
    <col min="63" max="63" width="23.85546875" style="3" customWidth="1"/>
    <col min="64" max="64" width="5.7109375" style="4" customWidth="1"/>
    <col min="65" max="65" width="9" style="3" customWidth="1"/>
    <col min="66" max="71" width="9.140625" style="3"/>
    <col min="72" max="72" width="5.7109375" style="4" customWidth="1"/>
    <col min="73" max="79" width="9.140625" style="4"/>
    <col min="80" max="80" width="5.7109375" style="4" customWidth="1"/>
    <col min="81" max="87" width="9.140625" style="3"/>
    <col min="88" max="88" width="5.7109375" style="4" customWidth="1"/>
    <col min="89" max="89" width="23.85546875" style="3" customWidth="1"/>
    <col min="90" max="90" width="5.7109375" style="4" customWidth="1"/>
    <col min="91" max="16384" width="9.140625" style="4"/>
  </cols>
  <sheetData>
    <row r="1" spans="2:90" ht="14.25" customHeight="1"/>
    <row r="2" spans="2:90" ht="14.25" customHeight="1"/>
    <row r="3" spans="2:90" ht="14.25" customHeight="1"/>
    <row r="4" spans="2:90" ht="14.25" customHeight="1"/>
    <row r="5" spans="2:90" ht="14.25" customHeight="1">
      <c r="I5" s="28"/>
      <c r="K5" s="43" t="s">
        <v>170</v>
      </c>
      <c r="L5" s="26" t="str">
        <f>K5</f>
        <v>27 April 2015</v>
      </c>
      <c r="M5" s="26" t="str">
        <f>L5</f>
        <v>27 April 2015</v>
      </c>
      <c r="O5" s="7"/>
      <c r="P5" s="28"/>
      <c r="Q5" s="7"/>
      <c r="R5" s="7"/>
      <c r="S5" s="6" t="s">
        <v>111</v>
      </c>
      <c r="T5" s="7"/>
      <c r="U5" s="7"/>
      <c r="V5" s="7"/>
      <c r="W5" s="7"/>
      <c r="X5" s="28"/>
      <c r="Y5" s="7"/>
      <c r="Z5" s="7"/>
      <c r="AA5" s="6" t="s">
        <v>112</v>
      </c>
      <c r="AB5" s="6"/>
      <c r="AC5" s="6"/>
      <c r="AD5" s="6"/>
      <c r="AE5" s="6"/>
      <c r="AF5" s="28"/>
      <c r="AG5" s="7"/>
      <c r="AH5" s="6" t="s">
        <v>113</v>
      </c>
      <c r="AI5" s="6"/>
      <c r="AJ5" s="8"/>
      <c r="AK5" s="8"/>
      <c r="AL5" s="8"/>
      <c r="AM5" s="8"/>
      <c r="AN5" s="28"/>
      <c r="AO5" s="6"/>
      <c r="AP5" s="6"/>
      <c r="AQ5" s="6" t="s">
        <v>134</v>
      </c>
      <c r="AR5" s="8"/>
      <c r="AS5" s="8"/>
      <c r="AT5" s="8"/>
      <c r="AU5" s="8"/>
      <c r="AV5" s="28"/>
      <c r="AW5" s="6" t="s">
        <v>114</v>
      </c>
      <c r="AX5" s="6"/>
      <c r="AY5" s="6"/>
      <c r="AZ5" s="8"/>
      <c r="BA5" s="8"/>
      <c r="BB5" s="8"/>
      <c r="BC5" s="8"/>
      <c r="BD5" s="28"/>
      <c r="BE5" s="7"/>
      <c r="BF5" s="7" t="s">
        <v>117</v>
      </c>
      <c r="BG5" s="7" t="s">
        <v>118</v>
      </c>
      <c r="BH5" s="7" t="s">
        <v>120</v>
      </c>
      <c r="BI5" s="7" t="s">
        <v>122</v>
      </c>
      <c r="BJ5" s="28"/>
      <c r="BK5" s="7"/>
      <c r="BL5" s="28"/>
      <c r="BM5" s="38" t="s">
        <v>135</v>
      </c>
      <c r="BN5" s="38"/>
      <c r="BO5" s="38"/>
      <c r="BP5" s="39"/>
      <c r="BQ5" s="39"/>
      <c r="BR5" s="39"/>
      <c r="BS5" s="39"/>
      <c r="BT5" s="28"/>
      <c r="BU5" s="38" t="s">
        <v>137</v>
      </c>
      <c r="BV5" s="38"/>
      <c r="BW5" s="38"/>
      <c r="BX5" s="39"/>
      <c r="BY5" s="39"/>
      <c r="BZ5" s="39"/>
      <c r="CA5" s="39"/>
      <c r="CB5" s="28"/>
      <c r="CC5" s="38" t="s">
        <v>136</v>
      </c>
      <c r="CD5" s="38"/>
      <c r="CE5" s="38"/>
      <c r="CF5" s="39"/>
      <c r="CG5" s="39"/>
      <c r="CH5" s="39"/>
      <c r="CI5" s="39"/>
      <c r="CJ5" s="28"/>
      <c r="CK5" s="7"/>
      <c r="CL5" s="28"/>
    </row>
    <row r="6" spans="2:90" s="5" customFormat="1" ht="40.5" customHeight="1">
      <c r="B6" s="9"/>
      <c r="C6" s="10"/>
      <c r="D6" s="11" t="s">
        <v>39</v>
      </c>
      <c r="E6" s="12" t="s">
        <v>33</v>
      </c>
      <c r="F6" s="12" t="s">
        <v>35</v>
      </c>
      <c r="G6" s="12" t="s">
        <v>34</v>
      </c>
      <c r="H6" s="12" t="s">
        <v>36</v>
      </c>
      <c r="I6" s="29"/>
      <c r="J6" s="4"/>
      <c r="K6" s="7" t="s">
        <v>110</v>
      </c>
      <c r="L6" s="16" t="s">
        <v>125</v>
      </c>
      <c r="M6" s="16" t="s">
        <v>129</v>
      </c>
      <c r="O6" s="3"/>
      <c r="P6" s="29"/>
      <c r="Q6" s="3">
        <v>2010</v>
      </c>
      <c r="R6" s="3">
        <v>2011</v>
      </c>
      <c r="S6" s="3">
        <v>2012</v>
      </c>
      <c r="T6" s="3">
        <v>2013</v>
      </c>
      <c r="U6" s="3">
        <v>2014</v>
      </c>
      <c r="V6" s="3">
        <v>2015</v>
      </c>
      <c r="W6" s="3">
        <v>2016</v>
      </c>
      <c r="X6" s="29"/>
      <c r="Y6" s="3">
        <v>2010</v>
      </c>
      <c r="Z6" s="3">
        <v>2011</v>
      </c>
      <c r="AA6" s="3">
        <v>2012</v>
      </c>
      <c r="AB6" s="3">
        <v>2013</v>
      </c>
      <c r="AC6" s="3">
        <v>2014</v>
      </c>
      <c r="AD6" s="3">
        <v>2015</v>
      </c>
      <c r="AE6" s="3">
        <v>2016</v>
      </c>
      <c r="AF6" s="29"/>
      <c r="AG6" s="3">
        <v>2010</v>
      </c>
      <c r="AH6" s="3">
        <v>2011</v>
      </c>
      <c r="AI6" s="3">
        <v>2012</v>
      </c>
      <c r="AJ6" s="3">
        <v>2013</v>
      </c>
      <c r="AK6" s="3">
        <v>2014</v>
      </c>
      <c r="AL6" s="3">
        <v>2015</v>
      </c>
      <c r="AM6" s="3">
        <v>2016</v>
      </c>
      <c r="AN6" s="29"/>
      <c r="AO6" s="3">
        <v>2010</v>
      </c>
      <c r="AP6" s="3">
        <v>2011</v>
      </c>
      <c r="AQ6" s="3">
        <v>2012</v>
      </c>
      <c r="AR6" s="3">
        <v>2013</v>
      </c>
      <c r="AS6" s="3">
        <v>2014</v>
      </c>
      <c r="AT6" s="3">
        <v>2015</v>
      </c>
      <c r="AU6" s="3">
        <v>2016</v>
      </c>
      <c r="AV6" s="29"/>
      <c r="AW6" s="3">
        <v>2010</v>
      </c>
      <c r="AX6" s="3">
        <v>2011</v>
      </c>
      <c r="AY6" s="3">
        <v>2012</v>
      </c>
      <c r="AZ6" s="3">
        <v>2013</v>
      </c>
      <c r="BA6" s="3">
        <v>2014</v>
      </c>
      <c r="BB6" s="3">
        <v>2015</v>
      </c>
      <c r="BC6" s="3">
        <v>2016</v>
      </c>
      <c r="BD6" s="29"/>
      <c r="BE6" s="3"/>
      <c r="BF6" s="7"/>
      <c r="BG6" s="7"/>
      <c r="BH6" s="7"/>
      <c r="BI6" s="7"/>
      <c r="BJ6" s="29"/>
      <c r="BK6" s="3"/>
      <c r="BL6" s="29"/>
      <c r="BM6" s="34">
        <v>2010</v>
      </c>
      <c r="BN6" s="34">
        <v>2011</v>
      </c>
      <c r="BO6" s="34">
        <v>2012</v>
      </c>
      <c r="BP6" s="34">
        <v>2013</v>
      </c>
      <c r="BQ6" s="34">
        <v>2014</v>
      </c>
      <c r="BR6" s="34">
        <v>2015</v>
      </c>
      <c r="BS6" s="34">
        <v>2016</v>
      </c>
      <c r="BT6" s="29"/>
      <c r="BU6" s="34">
        <v>2010</v>
      </c>
      <c r="BV6" s="34">
        <v>2011</v>
      </c>
      <c r="BW6" s="34">
        <v>2012</v>
      </c>
      <c r="BX6" s="34">
        <v>2013</v>
      </c>
      <c r="BY6" s="34">
        <v>2014</v>
      </c>
      <c r="BZ6" s="34">
        <v>2015</v>
      </c>
      <c r="CA6" s="34">
        <v>2016</v>
      </c>
      <c r="CB6" s="29"/>
      <c r="CC6" s="34">
        <v>2010</v>
      </c>
      <c r="CD6" s="34">
        <v>2011</v>
      </c>
      <c r="CE6" s="34">
        <v>2012</v>
      </c>
      <c r="CF6" s="34">
        <v>2013</v>
      </c>
      <c r="CG6" s="34">
        <v>2014</v>
      </c>
      <c r="CH6" s="34">
        <v>2015</v>
      </c>
      <c r="CI6" s="34">
        <v>2016</v>
      </c>
      <c r="CJ6" s="29"/>
      <c r="CK6" s="3"/>
      <c r="CL6" s="29"/>
    </row>
    <row r="7" spans="2:90" ht="14.25" customHeight="1">
      <c r="B7" s="13"/>
      <c r="D7" s="3"/>
      <c r="E7" s="3"/>
      <c r="G7" s="3"/>
      <c r="I7" s="29"/>
      <c r="P7" s="29"/>
      <c r="S7" s="3"/>
      <c r="T7" s="3"/>
      <c r="U7" s="3"/>
      <c r="V7" s="3"/>
      <c r="W7" s="3"/>
      <c r="X7" s="29"/>
      <c r="AA7" s="3"/>
      <c r="AB7" s="3"/>
      <c r="AC7" s="3"/>
      <c r="AD7" s="3"/>
      <c r="AE7" s="3"/>
      <c r="AF7" s="29"/>
      <c r="AI7" s="3"/>
      <c r="AJ7" s="3"/>
      <c r="AK7" s="3"/>
      <c r="AL7" s="3"/>
      <c r="AM7" s="3"/>
      <c r="AN7" s="29"/>
      <c r="AQ7" s="3"/>
      <c r="AR7" s="3"/>
      <c r="AS7" s="3"/>
      <c r="AT7" s="3"/>
      <c r="AU7" s="3"/>
      <c r="AV7" s="29"/>
      <c r="AY7" s="3"/>
      <c r="AZ7" s="3"/>
      <c r="BA7" s="3"/>
      <c r="BB7" s="3"/>
      <c r="BC7" s="3"/>
      <c r="BD7" s="29"/>
      <c r="BJ7" s="29"/>
      <c r="BL7" s="29"/>
      <c r="BT7" s="29"/>
      <c r="BU7" s="3"/>
      <c r="BV7" s="3"/>
      <c r="BW7" s="3"/>
      <c r="BX7" s="3"/>
      <c r="BY7" s="3"/>
      <c r="BZ7" s="3"/>
      <c r="CA7" s="3"/>
      <c r="CB7" s="29"/>
      <c r="CJ7" s="29"/>
      <c r="CK7" s="59"/>
      <c r="CL7" s="29"/>
    </row>
    <row r="8" spans="2:90">
      <c r="B8" s="13">
        <v>1</v>
      </c>
      <c r="C8" s="5" t="s">
        <v>2</v>
      </c>
      <c r="D8" s="7" t="s">
        <v>16</v>
      </c>
      <c r="E8" s="7" t="s">
        <v>45</v>
      </c>
      <c r="F8" s="7" t="s">
        <v>46</v>
      </c>
      <c r="G8" s="7" t="s">
        <v>45</v>
      </c>
      <c r="H8" s="7" t="s">
        <v>47</v>
      </c>
      <c r="I8" s="29"/>
      <c r="K8" s="65">
        <v>0.48499999999999999</v>
      </c>
      <c r="L8" s="66">
        <v>52800154</v>
      </c>
      <c r="M8" s="31">
        <f t="shared" ref="M8:M32" si="0">K8*(L8/1000000)</f>
        <v>25.608074689999999</v>
      </c>
      <c r="O8" s="40" t="str">
        <f t="shared" ref="O8:O32" si="1">C8</f>
        <v>FG EUROPE</v>
      </c>
      <c r="P8" s="29"/>
      <c r="Q8" s="54">
        <v>96.370999999999995</v>
      </c>
      <c r="R8" s="54">
        <v>99.724000000000004</v>
      </c>
      <c r="S8" s="54">
        <v>111.122</v>
      </c>
      <c r="T8" s="54">
        <v>99.102999999999994</v>
      </c>
      <c r="U8" s="54">
        <v>72.72</v>
      </c>
      <c r="V8" s="57">
        <f>U8*107%</f>
        <v>77.810400000000001</v>
      </c>
      <c r="W8" s="57">
        <f>V8*108%</f>
        <v>84.035232000000008</v>
      </c>
      <c r="X8" s="36"/>
      <c r="Y8" s="54">
        <v>11.766999999999999</v>
      </c>
      <c r="Z8" s="54">
        <v>11.574</v>
      </c>
      <c r="AA8" s="54">
        <v>15.972000000000001</v>
      </c>
      <c r="AB8" s="54">
        <v>14.862000000000002</v>
      </c>
      <c r="AC8" s="54">
        <v>4.1340000000000003</v>
      </c>
      <c r="AD8" s="57">
        <v>4.5060600000000006</v>
      </c>
      <c r="AE8" s="57">
        <v>5.0467872000000016</v>
      </c>
      <c r="AF8" s="36"/>
      <c r="AG8" s="54">
        <v>3.4630000000000001</v>
      </c>
      <c r="AH8" s="54">
        <v>4.1719999999999997</v>
      </c>
      <c r="AI8" s="54">
        <v>4.7919999999999998</v>
      </c>
      <c r="AJ8" s="54">
        <v>3.64</v>
      </c>
      <c r="AK8" s="54">
        <v>-3.6019999999999999</v>
      </c>
      <c r="AL8" s="57">
        <v>0.2</v>
      </c>
      <c r="AM8" s="57">
        <v>1.1000000000000001</v>
      </c>
      <c r="AN8" s="36"/>
      <c r="AO8" s="2">
        <f>AG8/($L$8/1000000)</f>
        <v>6.5586929916908954E-2</v>
      </c>
      <c r="AP8" s="2">
        <f t="shared" ref="AP8:AU8" si="2">AH8/($L$8/1000000)</f>
        <v>7.9014921054965104E-2</v>
      </c>
      <c r="AQ8" s="2">
        <f t="shared" si="2"/>
        <v>9.0757311048751857E-2</v>
      </c>
      <c r="AR8" s="2">
        <f t="shared" si="2"/>
        <v>6.8939192866748086E-2</v>
      </c>
      <c r="AS8" s="2">
        <f t="shared" si="2"/>
        <v>-6.8219497996161144E-2</v>
      </c>
      <c r="AT8" s="2">
        <f t="shared" si="2"/>
        <v>3.7878677399312134E-3</v>
      </c>
      <c r="AU8" s="2">
        <f t="shared" si="2"/>
        <v>2.0833272569621673E-2</v>
      </c>
      <c r="AV8" s="36"/>
      <c r="AW8" s="54">
        <v>28.552</v>
      </c>
      <c r="AX8" s="54">
        <v>31.158000000000001</v>
      </c>
      <c r="AY8" s="54">
        <v>35.22</v>
      </c>
      <c r="AZ8" s="54">
        <v>30.844999999999999</v>
      </c>
      <c r="BA8" s="54">
        <v>17.109000000000002</v>
      </c>
      <c r="BB8" s="57">
        <v>17</v>
      </c>
      <c r="BC8" s="57">
        <v>17.100000000000001</v>
      </c>
      <c r="BD8" s="29"/>
      <c r="BE8" s="44" t="str">
        <f>C8</f>
        <v>FG EUROPE</v>
      </c>
      <c r="BF8" s="42" t="str">
        <f>$K$5</f>
        <v>27 April 2015</v>
      </c>
      <c r="BG8" s="1" t="s">
        <v>119</v>
      </c>
      <c r="BH8" s="1" t="s">
        <v>121</v>
      </c>
      <c r="BI8" s="27">
        <v>302103219557</v>
      </c>
      <c r="BJ8" s="29"/>
      <c r="BK8" s="40" t="str">
        <f>BE8</f>
        <v>FG EUROPE</v>
      </c>
      <c r="BL8" s="29"/>
      <c r="BM8" s="37">
        <f>$M$8/AG8</f>
        <v>7.3947660092405423</v>
      </c>
      <c r="BN8" s="37">
        <f t="shared" ref="BN8:BQ8" si="3">$M$8/AH8</f>
        <v>6.1380811816874399</v>
      </c>
      <c r="BO8" s="37">
        <f t="shared" si="3"/>
        <v>5.3439220972454091</v>
      </c>
      <c r="BP8" s="37">
        <f t="shared" si="3"/>
        <v>7.0351853543956038</v>
      </c>
      <c r="BQ8" s="37">
        <f t="shared" si="3"/>
        <v>-7.1094044114380894</v>
      </c>
      <c r="BR8" s="37">
        <f>$M$8/AL8</f>
        <v>128.04037344999998</v>
      </c>
      <c r="BS8" s="37">
        <f>$M$8/AM8</f>
        <v>23.280067899999995</v>
      </c>
      <c r="BT8" s="29"/>
      <c r="BU8" s="37">
        <f>$M$8/Q8</f>
        <v>0.26572386599703229</v>
      </c>
      <c r="BV8" s="37">
        <f t="shared" ref="BV8:CA8" si="4">$M$8/R8</f>
        <v>0.25678948588103162</v>
      </c>
      <c r="BW8" s="37">
        <f t="shared" si="4"/>
        <v>0.23045008810136605</v>
      </c>
      <c r="BX8" s="37">
        <f t="shared" si="4"/>
        <v>0.2583985821821741</v>
      </c>
      <c r="BY8" s="37">
        <f t="shared" si="4"/>
        <v>0.35214624161166114</v>
      </c>
      <c r="BZ8" s="37">
        <f t="shared" si="4"/>
        <v>0.32910863702024407</v>
      </c>
      <c r="CA8" s="37">
        <f t="shared" si="4"/>
        <v>0.3047302194631889</v>
      </c>
      <c r="CB8" s="29"/>
      <c r="CC8" s="37">
        <f>$M$8/AW8</f>
        <v>0.8968925010507145</v>
      </c>
      <c r="CD8" s="37">
        <f t="shared" ref="CD8:CI8" si="5">$M$8/AX8</f>
        <v>0.82187799890878743</v>
      </c>
      <c r="CE8" s="37">
        <f t="shared" si="5"/>
        <v>0.72708900312322544</v>
      </c>
      <c r="CF8" s="37">
        <f t="shared" si="5"/>
        <v>0.8302180155616794</v>
      </c>
      <c r="CG8" s="37">
        <f t="shared" si="5"/>
        <v>1.4967604588228416</v>
      </c>
      <c r="CH8" s="37">
        <f t="shared" si="5"/>
        <v>1.5063573347058823</v>
      </c>
      <c r="CI8" s="37">
        <f t="shared" si="5"/>
        <v>1.49754822748538</v>
      </c>
      <c r="CJ8" s="29"/>
      <c r="CK8" s="40" t="str">
        <f>BK8</f>
        <v>FG EUROPE</v>
      </c>
      <c r="CL8" s="29"/>
    </row>
    <row r="9" spans="2:90">
      <c r="B9" s="3">
        <f>B8+1</f>
        <v>2</v>
      </c>
      <c r="C9" s="15" t="s">
        <v>169</v>
      </c>
      <c r="D9" s="7" t="s">
        <v>29</v>
      </c>
      <c r="E9" s="16" t="s">
        <v>93</v>
      </c>
      <c r="F9" s="20" t="s">
        <v>95</v>
      </c>
      <c r="G9" s="16" t="s">
        <v>93</v>
      </c>
      <c r="H9" s="16" t="s">
        <v>94</v>
      </c>
      <c r="I9" s="29"/>
      <c r="K9" s="65">
        <v>23.84</v>
      </c>
      <c r="L9" s="66">
        <v>66948210</v>
      </c>
      <c r="M9" s="31">
        <f t="shared" ref="M9:M26" si="6">K9*(L9/1000000)</f>
        <v>1596.0453264</v>
      </c>
      <c r="N9" s="19"/>
      <c r="O9" s="40" t="str">
        <f t="shared" ref="O9:O26" si="7">C9</f>
        <v>FF GROUP (FOLLI FOLLIE)</v>
      </c>
      <c r="P9" s="29"/>
      <c r="Q9" s="55">
        <v>989.60091699999998</v>
      </c>
      <c r="R9" s="55">
        <v>1021.4172160000001</v>
      </c>
      <c r="S9" s="54">
        <v>1110.03</v>
      </c>
      <c r="T9" s="54">
        <v>934.23049300000002</v>
      </c>
      <c r="U9" s="54">
        <v>998.06161599999996</v>
      </c>
      <c r="V9" s="52">
        <v>1050</v>
      </c>
      <c r="W9" s="52">
        <v>1100</v>
      </c>
      <c r="X9" s="29"/>
      <c r="Y9" s="54">
        <v>193.347983</v>
      </c>
      <c r="Z9" s="54">
        <v>198.748243</v>
      </c>
      <c r="AA9" s="54">
        <v>212.82</v>
      </c>
      <c r="AB9" s="54">
        <v>194.689393</v>
      </c>
      <c r="AC9" s="54">
        <v>223</v>
      </c>
      <c r="AD9" s="52">
        <v>240</v>
      </c>
      <c r="AE9" s="52">
        <v>260</v>
      </c>
      <c r="AF9" s="29"/>
      <c r="AG9" s="54">
        <v>99.246442000000002</v>
      </c>
      <c r="AH9" s="54">
        <v>89.519000000000005</v>
      </c>
      <c r="AI9" s="54">
        <v>95.620154999999997</v>
      </c>
      <c r="AJ9" s="54">
        <v>347.50365799999997</v>
      </c>
      <c r="AK9" s="54">
        <v>145.44085200000001</v>
      </c>
      <c r="AL9" s="52">
        <v>170</v>
      </c>
      <c r="AM9" s="52">
        <v>190</v>
      </c>
      <c r="AN9" s="29"/>
      <c r="AO9" s="2">
        <f>AG9/($L$9/1000000)</f>
        <v>1.4824360800684588</v>
      </c>
      <c r="AP9" s="2">
        <f t="shared" ref="AP9:AU9" si="8">AH9/($L$9/1000000)</f>
        <v>1.3371380653791938</v>
      </c>
      <c r="AQ9" s="2">
        <f t="shared" si="8"/>
        <v>1.4282705243351539</v>
      </c>
      <c r="AR9" s="2">
        <f t="shared" si="8"/>
        <v>5.1906340438377656</v>
      </c>
      <c r="AS9" s="2">
        <f t="shared" si="8"/>
        <v>2.1724382474154273</v>
      </c>
      <c r="AT9" s="2">
        <f t="shared" si="8"/>
        <v>2.5392762554816626</v>
      </c>
      <c r="AU9" s="2">
        <f t="shared" si="8"/>
        <v>2.8380146384795051</v>
      </c>
      <c r="AV9" s="29"/>
      <c r="AW9" s="54">
        <v>529.17355899999995</v>
      </c>
      <c r="AX9" s="54">
        <v>721.377972</v>
      </c>
      <c r="AY9" s="54">
        <v>805.53496199999995</v>
      </c>
      <c r="AZ9" s="54">
        <v>1160.1376279999999</v>
      </c>
      <c r="BA9" s="54">
        <v>1334.057671</v>
      </c>
      <c r="BB9" s="52">
        <v>1450</v>
      </c>
      <c r="BC9" s="52">
        <v>1600</v>
      </c>
      <c r="BD9" s="29"/>
      <c r="BE9" s="51" t="str">
        <f>C9</f>
        <v>FF GROUP (FOLLI FOLLIE)</v>
      </c>
      <c r="BF9" s="42" t="str">
        <f t="shared" ref="BF9:BF32" si="9">$K$5</f>
        <v>27 April 2015</v>
      </c>
      <c r="BG9" s="1" t="s">
        <v>132</v>
      </c>
      <c r="BH9" s="1" t="s">
        <v>133</v>
      </c>
      <c r="BI9" s="27">
        <v>302103219557</v>
      </c>
      <c r="BJ9" s="29"/>
      <c r="BK9" s="40" t="str">
        <f>BE9</f>
        <v>FF GROUP (FOLLI FOLLIE)</v>
      </c>
      <c r="BL9" s="29"/>
      <c r="BM9" s="37">
        <f>$M$9/AG9</f>
        <v>16.081637731657928</v>
      </c>
      <c r="BN9" s="37">
        <f t="shared" ref="BN9:BQ9" si="10">$M$9/AH9</f>
        <v>17.829123721221194</v>
      </c>
      <c r="BO9" s="37">
        <f t="shared" si="10"/>
        <v>16.691515783466365</v>
      </c>
      <c r="BP9" s="37">
        <f t="shared" si="10"/>
        <v>4.592887843500054</v>
      </c>
      <c r="BQ9" s="37">
        <f t="shared" si="10"/>
        <v>10.973844724176946</v>
      </c>
      <c r="BR9" s="37">
        <f>$M$9/AL9</f>
        <v>9.3885019199999995</v>
      </c>
      <c r="BS9" s="37">
        <f>$M$9/AM9</f>
        <v>8.40023856</v>
      </c>
      <c r="BT9" s="29"/>
      <c r="BU9" s="37">
        <f>$M$9/Q9</f>
        <v>1.6128171457626086</v>
      </c>
      <c r="BV9" s="37">
        <f t="shared" ref="BV9:CA9" si="11">$M$9/R9</f>
        <v>1.5625792295241672</v>
      </c>
      <c r="BW9" s="37">
        <f t="shared" si="11"/>
        <v>1.4378398118969757</v>
      </c>
      <c r="BX9" s="37">
        <f t="shared" si="11"/>
        <v>1.7084063711887425</v>
      </c>
      <c r="BY9" s="37">
        <f t="shared" si="11"/>
        <v>1.5991450836438139</v>
      </c>
      <c r="BZ9" s="37">
        <f t="shared" si="11"/>
        <v>1.5200431679999999</v>
      </c>
      <c r="CA9" s="37">
        <f t="shared" si="11"/>
        <v>1.4509502967272727</v>
      </c>
      <c r="CB9" s="29"/>
      <c r="CC9" s="37">
        <f>$M$9/AW9</f>
        <v>3.0161093638467302</v>
      </c>
      <c r="CD9" s="37">
        <f t="shared" ref="CD9:CI9" si="12">$M$9/AX9</f>
        <v>2.2124952359925958</v>
      </c>
      <c r="CE9" s="37">
        <f t="shared" si="12"/>
        <v>1.9813482985732904</v>
      </c>
      <c r="CF9" s="37">
        <f t="shared" si="12"/>
        <v>1.3757379192600416</v>
      </c>
      <c r="CG9" s="37">
        <f t="shared" si="12"/>
        <v>1.1963840552737244</v>
      </c>
      <c r="CH9" s="37">
        <f t="shared" si="12"/>
        <v>1.1007209147586208</v>
      </c>
      <c r="CI9" s="37">
        <f t="shared" si="12"/>
        <v>0.99752832899999999</v>
      </c>
      <c r="CJ9" s="29"/>
      <c r="CK9" s="40" t="str">
        <f t="shared" ref="CK9:CK32" si="13">BK9</f>
        <v>FF GROUP (FOLLI FOLLIE)</v>
      </c>
      <c r="CL9" s="29"/>
    </row>
    <row r="10" spans="2:90">
      <c r="B10" s="3">
        <f t="shared" ref="B10:B32" si="14">B9+1</f>
        <v>3</v>
      </c>
      <c r="C10" s="15" t="s">
        <v>11</v>
      </c>
      <c r="D10" s="7" t="s">
        <v>31</v>
      </c>
      <c r="E10" s="16" t="s">
        <v>100</v>
      </c>
      <c r="F10" s="16" t="s">
        <v>101</v>
      </c>
      <c r="G10" s="16" t="s">
        <v>102</v>
      </c>
      <c r="H10" s="16" t="s">
        <v>103</v>
      </c>
      <c r="I10" s="29"/>
      <c r="K10" s="65">
        <v>2.33</v>
      </c>
      <c r="L10" s="66">
        <v>50992322</v>
      </c>
      <c r="M10" s="31">
        <f>K10*(L10/1000000)</f>
        <v>118.81211026000001</v>
      </c>
      <c r="N10" s="19"/>
      <c r="O10" s="40" t="str">
        <f t="shared" si="7"/>
        <v>FOURLIS</v>
      </c>
      <c r="P10" s="29"/>
      <c r="Q10" s="55">
        <v>638.15</v>
      </c>
      <c r="R10" s="55">
        <v>438.24900000000002</v>
      </c>
      <c r="S10" s="54">
        <v>420.25</v>
      </c>
      <c r="T10" s="54">
        <v>403.27100000000002</v>
      </c>
      <c r="U10" s="54">
        <v>413.37</v>
      </c>
      <c r="V10" s="52">
        <v>425</v>
      </c>
      <c r="W10" s="52">
        <v>440</v>
      </c>
      <c r="X10" s="29"/>
      <c r="Y10" s="54">
        <v>46.65</v>
      </c>
      <c r="Z10" s="54">
        <v>27.97</v>
      </c>
      <c r="AA10" s="54">
        <v>20.100000000000001</v>
      </c>
      <c r="AB10" s="54">
        <v>25.4</v>
      </c>
      <c r="AC10" s="54">
        <v>25.9</v>
      </c>
      <c r="AD10" s="52">
        <v>27</v>
      </c>
      <c r="AE10" s="52">
        <v>28</v>
      </c>
      <c r="AF10" s="29"/>
      <c r="AG10" s="54">
        <v>15.295999999999999</v>
      </c>
      <c r="AH10" s="54">
        <v>1.776</v>
      </c>
      <c r="AI10" s="54">
        <v>-11.253</v>
      </c>
      <c r="AJ10" s="54">
        <v>-8.2929999999999993</v>
      </c>
      <c r="AK10" s="54">
        <v>-11.475</v>
      </c>
      <c r="AL10" s="52">
        <v>-10</v>
      </c>
      <c r="AM10" s="52">
        <v>-5</v>
      </c>
      <c r="AN10" s="29"/>
      <c r="AO10" s="2">
        <f>AG10/($L$10/1000000)</f>
        <v>0.29996672832431515</v>
      </c>
      <c r="AP10" s="2">
        <f t="shared" ref="AP10:AU10" si="15">AH10/($L$10/1000000)</f>
        <v>3.4828772849371324E-2</v>
      </c>
      <c r="AQ10" s="2">
        <f t="shared" si="15"/>
        <v>-0.22068028202363485</v>
      </c>
      <c r="AR10" s="2">
        <f t="shared" si="15"/>
        <v>-0.16263232727468263</v>
      </c>
      <c r="AS10" s="2">
        <f t="shared" si="15"/>
        <v>-0.22503387862980626</v>
      </c>
      <c r="AT10" s="2">
        <f t="shared" si="15"/>
        <v>-0.19610795523294663</v>
      </c>
      <c r="AU10" s="2">
        <f t="shared" si="15"/>
        <v>-9.8053977616473317E-2</v>
      </c>
      <c r="AV10" s="29"/>
      <c r="AW10" s="54">
        <v>187.95699999999999</v>
      </c>
      <c r="AX10" s="54">
        <v>187.79900000000001</v>
      </c>
      <c r="AY10" s="54">
        <v>176.88</v>
      </c>
      <c r="AZ10" s="54">
        <v>168.988</v>
      </c>
      <c r="BA10" s="54">
        <v>158.43299999999999</v>
      </c>
      <c r="BB10" s="52">
        <v>150</v>
      </c>
      <c r="BC10" s="52">
        <v>145</v>
      </c>
      <c r="BD10" s="29"/>
      <c r="BE10" s="51" t="str">
        <f t="shared" ref="BE10:BE11" si="16">C10</f>
        <v>FOURLIS</v>
      </c>
      <c r="BF10" s="42" t="str">
        <f t="shared" si="9"/>
        <v>27 April 2015</v>
      </c>
      <c r="BG10" s="1" t="s">
        <v>132</v>
      </c>
      <c r="BH10" s="1" t="s">
        <v>133</v>
      </c>
      <c r="BI10" s="27">
        <v>302103219557</v>
      </c>
      <c r="BJ10" s="29"/>
      <c r="BK10" s="40" t="str">
        <f t="shared" ref="BK10:BK11" si="17">BE10</f>
        <v>FOURLIS</v>
      </c>
      <c r="BL10" s="29"/>
      <c r="BM10" s="37">
        <f>$M$10/AG10</f>
        <v>7.7675281289225948</v>
      </c>
      <c r="BN10" s="37">
        <f t="shared" ref="BN10:BQ10" si="18">$M$10/AH10</f>
        <v>66.898710731981993</v>
      </c>
      <c r="BO10" s="37">
        <f t="shared" si="18"/>
        <v>-10.558260931307208</v>
      </c>
      <c r="BP10" s="37">
        <f t="shared" si="18"/>
        <v>-14.326794918606057</v>
      </c>
      <c r="BQ10" s="37">
        <f t="shared" si="18"/>
        <v>-10.353996536819173</v>
      </c>
      <c r="BR10" s="37">
        <f>$M$10/AL10</f>
        <v>-11.881211026000001</v>
      </c>
      <c r="BS10" s="37">
        <f>$M$10/AM10</f>
        <v>-23.762422052000002</v>
      </c>
      <c r="BT10" s="29"/>
      <c r="BU10" s="37">
        <f>$M$10/Q10</f>
        <v>0.18618210492830842</v>
      </c>
      <c r="BV10" s="37">
        <f t="shared" ref="BV10:CA10" si="19">$M$10/R10</f>
        <v>0.27110640357422378</v>
      </c>
      <c r="BW10" s="37">
        <f t="shared" si="19"/>
        <v>0.2827176924687686</v>
      </c>
      <c r="BX10" s="37">
        <f t="shared" si="19"/>
        <v>0.29462101232173898</v>
      </c>
      <c r="BY10" s="37">
        <f t="shared" si="19"/>
        <v>0.28742315663933038</v>
      </c>
      <c r="BZ10" s="37">
        <f t="shared" si="19"/>
        <v>0.27955790649411766</v>
      </c>
      <c r="CA10" s="37">
        <f t="shared" si="19"/>
        <v>0.27002752331818186</v>
      </c>
      <c r="CB10" s="29"/>
      <c r="CC10" s="37">
        <f>$M$10/AW10</f>
        <v>0.63212389142197423</v>
      </c>
      <c r="CD10" s="37">
        <f t="shared" ref="CD10:CI10" si="20">$M$10/AX10</f>
        <v>0.63265571307621449</v>
      </c>
      <c r="CE10" s="37">
        <f t="shared" si="20"/>
        <v>0.67171025701040266</v>
      </c>
      <c r="CF10" s="37">
        <f t="shared" si="20"/>
        <v>0.70308016107652627</v>
      </c>
      <c r="CG10" s="37">
        <f t="shared" si="20"/>
        <v>0.7499202202823908</v>
      </c>
      <c r="CH10" s="37">
        <f t="shared" si="20"/>
        <v>0.79208073506666676</v>
      </c>
      <c r="CI10" s="37">
        <f t="shared" si="20"/>
        <v>0.81939386386206903</v>
      </c>
      <c r="CJ10" s="29"/>
      <c r="CK10" s="40" t="str">
        <f t="shared" si="13"/>
        <v>FOURLIS</v>
      </c>
      <c r="CL10" s="29"/>
    </row>
    <row r="11" spans="2:90">
      <c r="B11" s="3">
        <f t="shared" si="14"/>
        <v>4</v>
      </c>
      <c r="C11" s="15" t="s">
        <v>5</v>
      </c>
      <c r="D11" s="7" t="s">
        <v>20</v>
      </c>
      <c r="E11" s="16" t="s">
        <v>106</v>
      </c>
      <c r="F11" s="7" t="s">
        <v>66</v>
      </c>
      <c r="G11" s="7" t="s">
        <v>64</v>
      </c>
      <c r="H11" s="7" t="s">
        <v>65</v>
      </c>
      <c r="I11" s="29"/>
      <c r="K11" s="65">
        <v>1.28</v>
      </c>
      <c r="L11" s="66">
        <v>29546360</v>
      </c>
      <c r="M11" s="31">
        <f t="shared" si="6"/>
        <v>37.819340799999999</v>
      </c>
      <c r="O11" s="40" t="str">
        <f t="shared" si="7"/>
        <v>HELLENIC CABLES</v>
      </c>
      <c r="P11" s="29"/>
      <c r="Q11" s="55">
        <v>351.88398100000001</v>
      </c>
      <c r="R11" s="55">
        <v>414.59344599999997</v>
      </c>
      <c r="S11" s="54">
        <v>439.34</v>
      </c>
      <c r="T11" s="54">
        <v>345.34537699999998</v>
      </c>
      <c r="U11" s="54">
        <v>359.41826200000003</v>
      </c>
      <c r="V11" s="52">
        <v>370</v>
      </c>
      <c r="W11" s="52">
        <v>380</v>
      </c>
      <c r="X11" s="29"/>
      <c r="Y11" s="54">
        <v>13.224328</v>
      </c>
      <c r="Z11" s="54">
        <v>20.850207000000001</v>
      </c>
      <c r="AA11" s="54">
        <v>10.7</v>
      </c>
      <c r="AB11" s="54">
        <v>1.1000000000000001</v>
      </c>
      <c r="AC11" s="54">
        <v>0.5</v>
      </c>
      <c r="AD11" s="52">
        <v>1</v>
      </c>
      <c r="AE11" s="52">
        <v>1.5</v>
      </c>
      <c r="AF11" s="29"/>
      <c r="AG11" s="54">
        <v>9.3357999999999997E-2</v>
      </c>
      <c r="AH11" s="54">
        <v>1.7546010000000001</v>
      </c>
      <c r="AI11" s="54">
        <v>-11.193</v>
      </c>
      <c r="AJ11" s="54">
        <v>-21.054048999999999</v>
      </c>
      <c r="AK11" s="54">
        <v>-30.338498000000001</v>
      </c>
      <c r="AL11" s="52">
        <v>-15</v>
      </c>
      <c r="AM11" s="52">
        <v>-10</v>
      </c>
      <c r="AN11" s="29"/>
      <c r="AO11" s="2">
        <f>AG11/($L$11/1000000)</f>
        <v>3.1597123977369799E-3</v>
      </c>
      <c r="AP11" s="2">
        <f t="shared" ref="AP11:AU11" si="21">AH11/($L$11/1000000)</f>
        <v>5.9384675472714747E-2</v>
      </c>
      <c r="AQ11" s="2">
        <f t="shared" si="21"/>
        <v>-0.3788283903668675</v>
      </c>
      <c r="AR11" s="2">
        <f t="shared" si="21"/>
        <v>-0.7125767438019438</v>
      </c>
      <c r="AS11" s="2">
        <f t="shared" si="21"/>
        <v>-1.0268100029919083</v>
      </c>
      <c r="AT11" s="2">
        <f t="shared" si="21"/>
        <v>-0.50767674935254292</v>
      </c>
      <c r="AU11" s="2">
        <f t="shared" si="21"/>
        <v>-0.33845116623502863</v>
      </c>
      <c r="AV11" s="29"/>
      <c r="AW11" s="54">
        <v>103.947293</v>
      </c>
      <c r="AX11" s="54">
        <v>115.295816</v>
      </c>
      <c r="AY11" s="54">
        <v>103.001868</v>
      </c>
      <c r="AZ11" s="54">
        <v>82.106768000000002</v>
      </c>
      <c r="BA11" s="54">
        <v>87.609690000000001</v>
      </c>
      <c r="BB11" s="52">
        <v>77</v>
      </c>
      <c r="BC11" s="52">
        <v>70</v>
      </c>
      <c r="BD11" s="29"/>
      <c r="BE11" s="51" t="str">
        <f t="shared" si="16"/>
        <v>HELLENIC CABLES</v>
      </c>
      <c r="BF11" s="42" t="str">
        <f t="shared" si="9"/>
        <v>27 April 2015</v>
      </c>
      <c r="BG11" s="1" t="s">
        <v>132</v>
      </c>
      <c r="BH11" s="1" t="s">
        <v>133</v>
      </c>
      <c r="BI11" s="27">
        <v>302103219557</v>
      </c>
      <c r="BJ11" s="29"/>
      <c r="BK11" s="40" t="str">
        <f t="shared" si="17"/>
        <v>HELLENIC CABLES</v>
      </c>
      <c r="BL11" s="29"/>
      <c r="BM11" s="37">
        <f>$M$11/AG11</f>
        <v>405.10016067182244</v>
      </c>
      <c r="BN11" s="37">
        <f t="shared" ref="BN11:BQ11" si="22">$M$11/AH11</f>
        <v>21.554382335357154</v>
      </c>
      <c r="BO11" s="37">
        <f t="shared" si="22"/>
        <v>-3.3788386312874117</v>
      </c>
      <c r="BP11" s="37">
        <f t="shared" si="22"/>
        <v>-1.7962977477633875</v>
      </c>
      <c r="BQ11" s="37">
        <f t="shared" si="22"/>
        <v>-1.2465792077116011</v>
      </c>
      <c r="BR11" s="37">
        <f>$M$11/AL11</f>
        <v>-2.5212893866666666</v>
      </c>
      <c r="BS11" s="37">
        <f>$M$11/AM11</f>
        <v>-3.7819340800000001</v>
      </c>
      <c r="BT11" s="29"/>
      <c r="BU11" s="37">
        <f>$M$11/Q11</f>
        <v>0.10747673336115859</v>
      </c>
      <c r="BV11" s="37">
        <f t="shared" ref="BV11:CA11" si="23">$M$11/R11</f>
        <v>9.1220305494168374E-2</v>
      </c>
      <c r="BW11" s="37">
        <f t="shared" si="23"/>
        <v>8.6082170528520061E-2</v>
      </c>
      <c r="BX11" s="37">
        <f t="shared" si="23"/>
        <v>0.10951164636554553</v>
      </c>
      <c r="BY11" s="37">
        <f t="shared" si="23"/>
        <v>0.10522375960963273</v>
      </c>
      <c r="BZ11" s="37">
        <f t="shared" si="23"/>
        <v>0.10221443459459459</v>
      </c>
      <c r="CA11" s="37">
        <f t="shared" si="23"/>
        <v>9.9524581052631581E-2</v>
      </c>
      <c r="CB11" s="29"/>
      <c r="CC11" s="37">
        <f>$M$11/AW11</f>
        <v>0.36383189699802954</v>
      </c>
      <c r="CD11" s="37">
        <f t="shared" ref="CD11:CI11" si="24">$M$11/AX11</f>
        <v>0.32802006275752449</v>
      </c>
      <c r="CE11" s="37">
        <f t="shared" si="24"/>
        <v>0.36717140702729778</v>
      </c>
      <c r="CF11" s="37">
        <f t="shared" si="24"/>
        <v>0.46061173422390705</v>
      </c>
      <c r="CG11" s="37">
        <f t="shared" si="24"/>
        <v>0.43167988381193906</v>
      </c>
      <c r="CH11" s="37">
        <f t="shared" si="24"/>
        <v>0.49116027012987012</v>
      </c>
      <c r="CI11" s="37">
        <f t="shared" si="24"/>
        <v>0.54027629714285708</v>
      </c>
      <c r="CJ11" s="29"/>
      <c r="CK11" s="40" t="str">
        <f t="shared" si="13"/>
        <v>HELLENIC CABLES</v>
      </c>
      <c r="CL11" s="29"/>
    </row>
    <row r="12" spans="2:90">
      <c r="B12" s="3">
        <f t="shared" si="14"/>
        <v>5</v>
      </c>
      <c r="C12" s="15" t="s">
        <v>127</v>
      </c>
      <c r="D12" s="7" t="s">
        <v>26</v>
      </c>
      <c r="E12" s="16" t="s">
        <v>84</v>
      </c>
      <c r="F12" s="16" t="s">
        <v>86</v>
      </c>
      <c r="G12" s="16" t="s">
        <v>84</v>
      </c>
      <c r="H12" s="16" t="s">
        <v>85</v>
      </c>
      <c r="I12" s="29"/>
      <c r="K12" s="65">
        <v>4.0999999999999996</v>
      </c>
      <c r="L12" s="66">
        <v>305635185</v>
      </c>
      <c r="M12" s="31">
        <f t="shared" si="6"/>
        <v>1253.1042584999998</v>
      </c>
      <c r="O12" s="40" t="str">
        <f t="shared" si="7"/>
        <v>HEL. PETROLEUM (ELPE)</v>
      </c>
      <c r="P12" s="29"/>
      <c r="Q12" s="54">
        <v>8476.8050000000003</v>
      </c>
      <c r="R12" s="54">
        <v>9307.5820000000003</v>
      </c>
      <c r="S12" s="54">
        <v>10468.870000000001</v>
      </c>
      <c r="T12" s="54">
        <v>9674.3240000000005</v>
      </c>
      <c r="U12" s="54">
        <v>9478.44</v>
      </c>
      <c r="V12" s="57">
        <v>9090</v>
      </c>
      <c r="W12" s="57">
        <v>9230</v>
      </c>
      <c r="X12" s="36"/>
      <c r="Y12" s="54">
        <v>496.84699999999998</v>
      </c>
      <c r="Z12" s="54">
        <v>330.88900000000001</v>
      </c>
      <c r="AA12" s="54">
        <v>298.28300000000002</v>
      </c>
      <c r="AB12" s="54">
        <v>32</v>
      </c>
      <c r="AC12" s="54">
        <f>-298.91+204.93</f>
        <v>-93.980000000000018</v>
      </c>
      <c r="AD12" s="57">
        <v>80</v>
      </c>
      <c r="AE12" s="57">
        <v>120</v>
      </c>
      <c r="AF12" s="36"/>
      <c r="AG12" s="54">
        <v>155.773</v>
      </c>
      <c r="AH12" s="54">
        <v>114.15</v>
      </c>
      <c r="AI12" s="54">
        <v>85.55</v>
      </c>
      <c r="AJ12" s="54">
        <v>-269.22899999999998</v>
      </c>
      <c r="AK12" s="54">
        <v>-365.23</v>
      </c>
      <c r="AL12" s="57">
        <f>AD12-300</f>
        <v>-220</v>
      </c>
      <c r="AM12" s="57">
        <f>AE12-300</f>
        <v>-180</v>
      </c>
      <c r="AN12" s="36"/>
      <c r="AO12" s="2">
        <f>AG12/($L$12/1000000)</f>
        <v>0.50966972274478151</v>
      </c>
      <c r="AP12" s="2">
        <f t="shared" ref="AP12:AU12" si="25">AH12/($L$12/1000000)</f>
        <v>0.37348448608755569</v>
      </c>
      <c r="AQ12" s="2">
        <f t="shared" si="25"/>
        <v>0.2799088724028943</v>
      </c>
      <c r="AR12" s="2">
        <f t="shared" si="25"/>
        <v>-0.88088352785691215</v>
      </c>
      <c r="AS12" s="2">
        <f t="shared" si="25"/>
        <v>-1.1949867617499603</v>
      </c>
      <c r="AT12" s="2">
        <f t="shared" si="25"/>
        <v>-0.71981241295893339</v>
      </c>
      <c r="AU12" s="2">
        <f t="shared" si="25"/>
        <v>-0.58893742878458188</v>
      </c>
      <c r="AV12" s="36"/>
      <c r="AW12" s="54">
        <v>2386.884</v>
      </c>
      <c r="AX12" s="54">
        <v>2397.5970000000002</v>
      </c>
      <c r="AY12" s="54">
        <v>2374.7469999999998</v>
      </c>
      <c r="AZ12" s="54">
        <v>2098.9549999999999</v>
      </c>
      <c r="BA12" s="54">
        <v>1728.55</v>
      </c>
      <c r="BB12" s="57">
        <f>BA12+AL12</f>
        <v>1508.55</v>
      </c>
      <c r="BC12" s="57">
        <f>BB12+AM12</f>
        <v>1328.55</v>
      </c>
      <c r="BD12" s="29"/>
      <c r="BE12" s="44" t="str">
        <f>C12</f>
        <v>HEL. PETROLEUM (ELPE)</v>
      </c>
      <c r="BF12" s="42" t="str">
        <f t="shared" si="9"/>
        <v>27 April 2015</v>
      </c>
      <c r="BG12" s="1" t="s">
        <v>119</v>
      </c>
      <c r="BH12" s="1" t="s">
        <v>121</v>
      </c>
      <c r="BI12" s="27">
        <v>302103219557</v>
      </c>
      <c r="BJ12" s="29"/>
      <c r="BK12" s="40" t="str">
        <f>BE12</f>
        <v>HEL. PETROLEUM (ELPE)</v>
      </c>
      <c r="BL12" s="29"/>
      <c r="BM12" s="37">
        <f>$M$12/AG12</f>
        <v>8.0444252758822117</v>
      </c>
      <c r="BN12" s="37">
        <f t="shared" ref="BN12:BQ12" si="26">$M$12/AH12</f>
        <v>10.977698278580812</v>
      </c>
      <c r="BO12" s="37">
        <f t="shared" si="26"/>
        <v>14.647624295733488</v>
      </c>
      <c r="BP12" s="37">
        <f t="shared" si="26"/>
        <v>-4.6544178320314673</v>
      </c>
      <c r="BQ12" s="37">
        <f t="shared" si="26"/>
        <v>-3.4310003518330907</v>
      </c>
      <c r="BR12" s="37">
        <f>$M$12/AL12</f>
        <v>-5.6959284477272716</v>
      </c>
      <c r="BS12" s="37">
        <f>$M$12/AM12</f>
        <v>-6.9616903249999984</v>
      </c>
      <c r="BT12" s="29"/>
      <c r="BU12" s="37">
        <f>$M$12/Q12</f>
        <v>0.14782742536840232</v>
      </c>
      <c r="BV12" s="37">
        <f t="shared" ref="BV12:CA12" si="27">$M$12/R12</f>
        <v>0.13463263160077449</v>
      </c>
      <c r="BW12" s="37">
        <f t="shared" si="27"/>
        <v>0.11969813919744916</v>
      </c>
      <c r="BX12" s="37">
        <f t="shared" si="27"/>
        <v>0.12952887028592383</v>
      </c>
      <c r="BY12" s="37">
        <f t="shared" si="27"/>
        <v>0.13220574888905767</v>
      </c>
      <c r="BZ12" s="37">
        <f t="shared" si="27"/>
        <v>0.13785525396039602</v>
      </c>
      <c r="CA12" s="37">
        <f t="shared" si="27"/>
        <v>0.13576427502708557</v>
      </c>
      <c r="CB12" s="29"/>
      <c r="CC12" s="37">
        <f>$M$12/AW12</f>
        <v>0.52499587684194116</v>
      </c>
      <c r="CD12" s="37">
        <f t="shared" ref="CD12:CI12" si="28">$M$12/AX12</f>
        <v>0.52265007776536243</v>
      </c>
      <c r="CE12" s="37">
        <f t="shared" si="28"/>
        <v>0.52767905739011345</v>
      </c>
      <c r="CF12" s="37">
        <f t="shared" si="28"/>
        <v>0.59701339881036031</v>
      </c>
      <c r="CG12" s="37">
        <f t="shared" si="28"/>
        <v>0.72494533481820012</v>
      </c>
      <c r="CH12" s="37">
        <f t="shared" si="28"/>
        <v>0.83066803122203425</v>
      </c>
      <c r="CI12" s="37">
        <f t="shared" si="28"/>
        <v>0.94321196680591612</v>
      </c>
      <c r="CJ12" s="29"/>
      <c r="CK12" s="40" t="str">
        <f t="shared" si="13"/>
        <v>HEL. PETROLEUM (ELPE)</v>
      </c>
      <c r="CL12" s="29"/>
    </row>
    <row r="13" spans="2:90">
      <c r="B13" s="3">
        <f t="shared" si="14"/>
        <v>6</v>
      </c>
      <c r="C13" s="15" t="s">
        <v>7</v>
      </c>
      <c r="D13" s="18" t="s">
        <v>22</v>
      </c>
      <c r="E13" s="18" t="s">
        <v>70</v>
      </c>
      <c r="F13" s="18" t="s">
        <v>107</v>
      </c>
      <c r="G13" s="18" t="s">
        <v>70</v>
      </c>
      <c r="H13" s="18" t="s">
        <v>71</v>
      </c>
      <c r="I13" s="29"/>
      <c r="K13" s="65">
        <v>0.64900000000000002</v>
      </c>
      <c r="L13" s="66">
        <v>53155053</v>
      </c>
      <c r="M13" s="31">
        <f t="shared" si="6"/>
        <v>34.497629397000004</v>
      </c>
      <c r="N13" s="32"/>
      <c r="O13" s="40" t="str">
        <f t="shared" si="7"/>
        <v>IASO</v>
      </c>
      <c r="P13" s="29"/>
      <c r="Q13" s="55">
        <v>149.07095000000001</v>
      </c>
      <c r="R13" s="55">
        <v>124.367193</v>
      </c>
      <c r="S13" s="54">
        <v>124.14</v>
      </c>
      <c r="T13" s="54">
        <v>107.065539</v>
      </c>
      <c r="U13" s="54">
        <v>116.53</v>
      </c>
      <c r="V13" s="52">
        <v>130</v>
      </c>
      <c r="W13" s="52">
        <v>140</v>
      </c>
      <c r="X13" s="29"/>
      <c r="Y13" s="54">
        <v>19.285926</v>
      </c>
      <c r="Z13" s="54">
        <v>20.130265000000001</v>
      </c>
      <c r="AA13" s="54">
        <v>24.080753999999999</v>
      </c>
      <c r="AB13" s="54">
        <v>16.982458999999999</v>
      </c>
      <c r="AC13" s="54">
        <v>17.149999999999999</v>
      </c>
      <c r="AD13" s="52">
        <v>18.5</v>
      </c>
      <c r="AE13" s="52">
        <v>20</v>
      </c>
      <c r="AF13" s="29"/>
      <c r="AG13" s="54">
        <v>-3.6665999999999997E-2</v>
      </c>
      <c r="AH13" s="54">
        <v>-0.22763600000000001</v>
      </c>
      <c r="AI13" s="54">
        <v>-32.35</v>
      </c>
      <c r="AJ13" s="54">
        <v>-1.581831</v>
      </c>
      <c r="AK13" s="54">
        <v>-3.0527350000000002</v>
      </c>
      <c r="AL13" s="52">
        <v>2</v>
      </c>
      <c r="AM13" s="52">
        <v>4</v>
      </c>
      <c r="AN13" s="29"/>
      <c r="AO13" s="2">
        <f>AG13/($L$13/1000000)</f>
        <v>-6.8979331090122313E-4</v>
      </c>
      <c r="AP13" s="2">
        <f t="shared" ref="AP13:AU13" si="29">AH13/($L$13/1000000)</f>
        <v>-4.2824903212870464E-3</v>
      </c>
      <c r="AQ13" s="2">
        <f t="shared" si="29"/>
        <v>-0.60859689106132586</v>
      </c>
      <c r="AR13" s="2">
        <f t="shared" si="29"/>
        <v>-2.9758807690399632E-2</v>
      </c>
      <c r="AS13" s="2">
        <f t="shared" si="29"/>
        <v>-5.7430758276169905E-2</v>
      </c>
      <c r="AT13" s="2">
        <f t="shared" si="29"/>
        <v>3.7625773790499278E-2</v>
      </c>
      <c r="AU13" s="2">
        <f t="shared" si="29"/>
        <v>7.5251547580998557E-2</v>
      </c>
      <c r="AV13" s="29"/>
      <c r="AW13" s="54">
        <v>129.420286</v>
      </c>
      <c r="AX13" s="54">
        <v>129.09230500000001</v>
      </c>
      <c r="AY13" s="54">
        <v>96.742000000000004</v>
      </c>
      <c r="AZ13" s="54">
        <v>93.468646000000007</v>
      </c>
      <c r="BA13" s="54">
        <v>85.319737000000003</v>
      </c>
      <c r="BB13" s="52">
        <v>87</v>
      </c>
      <c r="BC13" s="52">
        <v>90</v>
      </c>
      <c r="BD13" s="29"/>
      <c r="BE13" s="51" t="str">
        <f>C13</f>
        <v>IASO</v>
      </c>
      <c r="BF13" s="42" t="str">
        <f t="shared" si="9"/>
        <v>27 April 2015</v>
      </c>
      <c r="BG13" s="1" t="s">
        <v>132</v>
      </c>
      <c r="BH13" s="1" t="s">
        <v>133</v>
      </c>
      <c r="BI13" s="27">
        <v>302103219557</v>
      </c>
      <c r="BJ13" s="29"/>
      <c r="BK13" s="40" t="str">
        <f>BE13</f>
        <v>IASO</v>
      </c>
      <c r="BL13" s="29"/>
      <c r="BM13" s="37">
        <f>$M$13/AG13</f>
        <v>-940.8615446735397</v>
      </c>
      <c r="BN13" s="37">
        <f t="shared" ref="BN13:BQ13" si="30">$M$13/AH13</f>
        <v>-151.54733608480205</v>
      </c>
      <c r="BO13" s="37">
        <f t="shared" si="30"/>
        <v>-1.0663873074806802</v>
      </c>
      <c r="BP13" s="37">
        <f t="shared" si="30"/>
        <v>-21.808669445092431</v>
      </c>
      <c r="BQ13" s="37">
        <f t="shared" si="30"/>
        <v>-11.300564705747469</v>
      </c>
      <c r="BR13" s="37">
        <f>$M$13/AL13</f>
        <v>17.248814698500002</v>
      </c>
      <c r="BS13" s="37">
        <f>$M$13/AM13</f>
        <v>8.6244073492500011</v>
      </c>
      <c r="BT13" s="29"/>
      <c r="BU13" s="37">
        <f>$M$13/Q13</f>
        <v>0.23141751895322329</v>
      </c>
      <c r="BV13" s="37">
        <f t="shared" ref="BV13:CA13" si="31">$M$13/R13</f>
        <v>0.27738528598132794</v>
      </c>
      <c r="BW13" s="37">
        <f t="shared" si="31"/>
        <v>0.27789293859352349</v>
      </c>
      <c r="BX13" s="37">
        <f t="shared" si="31"/>
        <v>0.32221039299115661</v>
      </c>
      <c r="BY13" s="37">
        <f t="shared" si="31"/>
        <v>0.29604075686089421</v>
      </c>
      <c r="BZ13" s="37">
        <f t="shared" si="31"/>
        <v>0.26536637997692308</v>
      </c>
      <c r="CA13" s="37">
        <f t="shared" si="31"/>
        <v>0.24641163855000003</v>
      </c>
      <c r="CB13" s="29"/>
      <c r="CC13" s="37">
        <f>$M$13/AW13</f>
        <v>0.26655503911496536</v>
      </c>
      <c r="CD13" s="37">
        <f t="shared" ref="CD13:CI13" si="32">$M$13/AX13</f>
        <v>0.26723226761657098</v>
      </c>
      <c r="CE13" s="37">
        <f t="shared" si="32"/>
        <v>0.35659413074982949</v>
      </c>
      <c r="CF13" s="37">
        <f t="shared" si="32"/>
        <v>0.36908237011371708</v>
      </c>
      <c r="CG13" s="37">
        <f t="shared" si="32"/>
        <v>0.40433351777678361</v>
      </c>
      <c r="CH13" s="37">
        <f t="shared" si="32"/>
        <v>0.39652447582758626</v>
      </c>
      <c r="CI13" s="37">
        <f t="shared" si="32"/>
        <v>0.38330699330000007</v>
      </c>
      <c r="CJ13" s="29"/>
      <c r="CK13" s="40" t="str">
        <f t="shared" si="13"/>
        <v>IASO</v>
      </c>
      <c r="CL13" s="29"/>
    </row>
    <row r="14" spans="2:90">
      <c r="B14" s="3">
        <f t="shared" si="14"/>
        <v>7</v>
      </c>
      <c r="C14" s="15" t="s">
        <v>12</v>
      </c>
      <c r="D14" s="7" t="s">
        <v>32</v>
      </c>
      <c r="E14" s="16" t="s">
        <v>108</v>
      </c>
      <c r="F14" s="16" t="s">
        <v>105</v>
      </c>
      <c r="G14" s="16" t="s">
        <v>109</v>
      </c>
      <c r="H14" s="16" t="s">
        <v>104</v>
      </c>
      <c r="I14" s="29"/>
      <c r="K14" s="65">
        <v>1.52</v>
      </c>
      <c r="L14" s="66">
        <v>158961721</v>
      </c>
      <c r="M14" s="31">
        <f t="shared" si="6"/>
        <v>241.62181592000002</v>
      </c>
      <c r="N14" s="19"/>
      <c r="O14" s="40" t="str">
        <f t="shared" si="7"/>
        <v>INTRALOT</v>
      </c>
      <c r="P14" s="29"/>
      <c r="Q14" s="56">
        <v>1115.721</v>
      </c>
      <c r="R14" s="56">
        <v>1202.354</v>
      </c>
      <c r="S14" s="54">
        <v>1374.021</v>
      </c>
      <c r="T14" s="54">
        <v>1539.43</v>
      </c>
      <c r="U14" s="54">
        <v>1853.2</v>
      </c>
      <c r="V14" s="57">
        <f>U14*104%</f>
        <v>1927.3280000000002</v>
      </c>
      <c r="W14" s="57">
        <f>V14*103%</f>
        <v>1985.1478400000003</v>
      </c>
      <c r="X14" s="36"/>
      <c r="Y14" s="54">
        <v>152.66200000000001</v>
      </c>
      <c r="Z14" s="54">
        <v>153.80600000000001</v>
      </c>
      <c r="AA14" s="54">
        <v>177.536</v>
      </c>
      <c r="AB14" s="54">
        <v>194.83099999999999</v>
      </c>
      <c r="AC14" s="54">
        <v>175.4</v>
      </c>
      <c r="AD14" s="57">
        <v>184</v>
      </c>
      <c r="AE14" s="57">
        <v>188</v>
      </c>
      <c r="AF14" s="36"/>
      <c r="AG14" s="54">
        <v>33.917000000000002</v>
      </c>
      <c r="AH14" s="54">
        <v>17.701000000000001</v>
      </c>
      <c r="AI14" s="54">
        <v>6.1159999999999997</v>
      </c>
      <c r="AJ14" s="54">
        <v>-4.5670000000000002</v>
      </c>
      <c r="AK14" s="54">
        <v>-49.5</v>
      </c>
      <c r="AL14" s="57">
        <v>-8.5</v>
      </c>
      <c r="AM14" s="57">
        <v>2.5</v>
      </c>
      <c r="AN14" s="36"/>
      <c r="AO14" s="2">
        <f>AG14/($L$14/1000000)</f>
        <v>0.21336583289759425</v>
      </c>
      <c r="AP14" s="2">
        <f t="shared" ref="AP14:AU14" si="33">AH14/($L$14/1000000)</f>
        <v>0.11135385229001138</v>
      </c>
      <c r="AQ14" s="2">
        <f t="shared" si="33"/>
        <v>3.8474671521705528E-2</v>
      </c>
      <c r="AR14" s="2">
        <f t="shared" si="33"/>
        <v>-2.8730187187643745E-2</v>
      </c>
      <c r="AS14" s="2">
        <f t="shared" si="33"/>
        <v>-0.31139572274761668</v>
      </c>
      <c r="AT14" s="2">
        <f t="shared" si="33"/>
        <v>-5.3471992795045289E-2</v>
      </c>
      <c r="AU14" s="2">
        <f t="shared" si="33"/>
        <v>1.5727056704425084E-2</v>
      </c>
      <c r="AV14" s="36"/>
      <c r="AW14" s="54">
        <v>284.09800000000001</v>
      </c>
      <c r="AX14" s="54">
        <v>299.36</v>
      </c>
      <c r="AY14" s="54">
        <v>302.98</v>
      </c>
      <c r="AZ14" s="54">
        <v>267.45100000000002</v>
      </c>
      <c r="BA14" s="54">
        <v>217.47900000000001</v>
      </c>
      <c r="BB14" s="57">
        <f>BA14+AL14</f>
        <v>208.97900000000001</v>
      </c>
      <c r="BC14" s="57">
        <f>BB14+AM14</f>
        <v>211.47900000000001</v>
      </c>
      <c r="BD14" s="29"/>
      <c r="BE14" s="44" t="str">
        <f>C14</f>
        <v>INTRALOT</v>
      </c>
      <c r="BF14" s="42" t="str">
        <f t="shared" si="9"/>
        <v>27 April 2015</v>
      </c>
      <c r="BG14" s="1" t="s">
        <v>119</v>
      </c>
      <c r="BH14" s="1" t="s">
        <v>121</v>
      </c>
      <c r="BI14" s="27">
        <v>302103219557</v>
      </c>
      <c r="BJ14" s="29"/>
      <c r="BK14" s="40" t="str">
        <f>BE14</f>
        <v>INTRALOT</v>
      </c>
      <c r="BL14" s="29"/>
      <c r="BM14" s="37">
        <f>$M$14/AG14</f>
        <v>7.123914730666038</v>
      </c>
      <c r="BN14" s="37">
        <f t="shared" ref="BN14:BQ14" si="34">$M$14/AH14</f>
        <v>13.650178855431896</v>
      </c>
      <c r="BO14" s="37">
        <f t="shared" si="34"/>
        <v>39.506510124264231</v>
      </c>
      <c r="BP14" s="37">
        <f t="shared" si="34"/>
        <v>-52.906024944164663</v>
      </c>
      <c r="BQ14" s="37">
        <f t="shared" si="34"/>
        <v>-4.8812488064646464</v>
      </c>
      <c r="BR14" s="37">
        <f>$M$14/AL14</f>
        <v>-28.426095990588237</v>
      </c>
      <c r="BS14" s="37">
        <f>$M$14/AM14</f>
        <v>96.648726368000013</v>
      </c>
      <c r="BT14" s="29"/>
      <c r="BU14" s="37">
        <f>$M$14/Q14</f>
        <v>0.21656114379849445</v>
      </c>
      <c r="BV14" s="37">
        <f t="shared" ref="BV14:CA14" si="35">$M$14/R14</f>
        <v>0.20095730202585929</v>
      </c>
      <c r="BW14" s="37">
        <f t="shared" si="35"/>
        <v>0.17585016234831929</v>
      </c>
      <c r="BX14" s="37">
        <f t="shared" si="35"/>
        <v>0.1569553769382174</v>
      </c>
      <c r="BY14" s="37">
        <f t="shared" si="35"/>
        <v>0.13038086332829701</v>
      </c>
      <c r="BZ14" s="37">
        <f t="shared" si="35"/>
        <v>0.12536621473874712</v>
      </c>
      <c r="CA14" s="37">
        <f t="shared" si="35"/>
        <v>0.12171477159101661</v>
      </c>
      <c r="CB14" s="29"/>
      <c r="CC14" s="37">
        <f>$M$14/AW14</f>
        <v>0.85048756386880586</v>
      </c>
      <c r="CD14" s="37">
        <f t="shared" ref="CD14:CI14" si="36">$M$14/AX14</f>
        <v>0.80712792597541427</v>
      </c>
      <c r="CE14" s="37">
        <f t="shared" si="36"/>
        <v>0.79748437494224045</v>
      </c>
      <c r="CF14" s="37">
        <f t="shared" si="36"/>
        <v>0.9034246120597792</v>
      </c>
      <c r="CG14" s="37">
        <f t="shared" si="36"/>
        <v>1.11101217092225</v>
      </c>
      <c r="CH14" s="37">
        <f t="shared" si="36"/>
        <v>1.1562014169844816</v>
      </c>
      <c r="CI14" s="37">
        <f t="shared" si="36"/>
        <v>1.1425333764581826</v>
      </c>
      <c r="CJ14" s="29"/>
      <c r="CK14" s="40" t="str">
        <f t="shared" si="13"/>
        <v>INTRALOT</v>
      </c>
      <c r="CL14" s="29"/>
    </row>
    <row r="15" spans="2:90">
      <c r="B15" s="3">
        <f t="shared" si="14"/>
        <v>8</v>
      </c>
      <c r="C15" s="15" t="s">
        <v>124</v>
      </c>
      <c r="D15" s="7" t="s">
        <v>28</v>
      </c>
      <c r="E15" s="16" t="s">
        <v>91</v>
      </c>
      <c r="F15" s="16" t="s">
        <v>92</v>
      </c>
      <c r="G15" s="16" t="s">
        <v>91</v>
      </c>
      <c r="H15" s="16" t="s">
        <v>90</v>
      </c>
      <c r="I15" s="29"/>
      <c r="K15" s="65">
        <v>9.11</v>
      </c>
      <c r="L15" s="66">
        <v>136059759</v>
      </c>
      <c r="M15" s="31">
        <f t="shared" si="6"/>
        <v>1239.5044044900001</v>
      </c>
      <c r="N15" s="19"/>
      <c r="O15" s="40" t="str">
        <f t="shared" si="7"/>
        <v>JUMBO *</v>
      </c>
      <c r="P15" s="29"/>
      <c r="Q15" s="55">
        <v>487.33482700000002</v>
      </c>
      <c r="R15" s="55">
        <v>489.97216100000003</v>
      </c>
      <c r="S15" s="54">
        <v>494.28850299999999</v>
      </c>
      <c r="T15" s="54">
        <v>502.185</v>
      </c>
      <c r="U15" s="54">
        <v>541.84715300000005</v>
      </c>
      <c r="V15" s="52">
        <v>565</v>
      </c>
      <c r="W15" s="52">
        <v>590</v>
      </c>
      <c r="X15" s="29"/>
      <c r="Y15" s="54">
        <v>130</v>
      </c>
      <c r="Z15" s="54">
        <v>121</v>
      </c>
      <c r="AA15" s="54">
        <v>134.41999999999999</v>
      </c>
      <c r="AB15" s="54">
        <v>134</v>
      </c>
      <c r="AC15" s="54">
        <v>147</v>
      </c>
      <c r="AD15" s="52">
        <v>155</v>
      </c>
      <c r="AE15" s="52">
        <v>170</v>
      </c>
      <c r="AF15" s="29"/>
      <c r="AG15" s="54">
        <v>79.162994999999995</v>
      </c>
      <c r="AH15" s="54">
        <v>94.669262000000003</v>
      </c>
      <c r="AI15" s="54">
        <v>97.304704999999998</v>
      </c>
      <c r="AJ15" s="54">
        <v>73.962000000000003</v>
      </c>
      <c r="AK15" s="54">
        <v>101.249161</v>
      </c>
      <c r="AL15" s="52">
        <v>100</v>
      </c>
      <c r="AM15" s="52">
        <v>120</v>
      </c>
      <c r="AN15" s="29"/>
      <c r="AO15" s="2">
        <f>AG15/($L$15/1000000)</f>
        <v>0.58182518903329816</v>
      </c>
      <c r="AP15" s="2">
        <f t="shared" ref="AP15:AU15" si="37">AH15/($L$15/1000000)</f>
        <v>0.69579178072776093</v>
      </c>
      <c r="AQ15" s="2">
        <f t="shared" si="37"/>
        <v>0.71516152692876656</v>
      </c>
      <c r="AR15" s="2">
        <f t="shared" si="37"/>
        <v>0.54359937533036495</v>
      </c>
      <c r="AS15" s="2">
        <f t="shared" si="37"/>
        <v>0.74415214126610341</v>
      </c>
      <c r="AT15" s="2">
        <f t="shared" si="37"/>
        <v>0.73497116807328744</v>
      </c>
      <c r="AU15" s="2">
        <f t="shared" si="37"/>
        <v>0.88196540168794502</v>
      </c>
      <c r="AV15" s="29"/>
      <c r="AW15" s="54">
        <v>452.473185</v>
      </c>
      <c r="AX15" s="54">
        <v>522.94993199999999</v>
      </c>
      <c r="AY15" s="54">
        <v>592.91241300000002</v>
      </c>
      <c r="AZ15" s="54">
        <v>639.11599999999999</v>
      </c>
      <c r="BA15" s="54">
        <v>744.510358</v>
      </c>
      <c r="BB15" s="52">
        <v>850</v>
      </c>
      <c r="BC15" s="52">
        <v>950</v>
      </c>
      <c r="BD15" s="29"/>
      <c r="BE15" s="51" t="str">
        <f t="shared" ref="BE15:BE20" si="38">C15</f>
        <v>JUMBO *</v>
      </c>
      <c r="BF15" s="42" t="str">
        <f t="shared" si="9"/>
        <v>27 April 2015</v>
      </c>
      <c r="BG15" s="1" t="s">
        <v>132</v>
      </c>
      <c r="BH15" s="1" t="s">
        <v>133</v>
      </c>
      <c r="BI15" s="27">
        <v>302103219557</v>
      </c>
      <c r="BJ15" s="29"/>
      <c r="BK15" s="40" t="str">
        <f t="shared" ref="BK15:BK20" si="39">BE15</f>
        <v>JUMBO *</v>
      </c>
      <c r="BL15" s="29"/>
      <c r="BM15" s="37">
        <f>$M$15/AG15</f>
        <v>15.657623925042252</v>
      </c>
      <c r="BN15" s="37">
        <f t="shared" ref="BN15:BQ15" si="40">$M$15/AH15</f>
        <v>13.092997434478786</v>
      </c>
      <c r="BO15" s="37">
        <f t="shared" si="40"/>
        <v>12.738380990826704</v>
      </c>
      <c r="BP15" s="37">
        <f t="shared" si="40"/>
        <v>16.758665321246045</v>
      </c>
      <c r="BQ15" s="37">
        <f t="shared" si="40"/>
        <v>12.242120253124863</v>
      </c>
      <c r="BR15" s="37">
        <f>$M$15/AL15</f>
        <v>12.395044044900001</v>
      </c>
      <c r="BS15" s="37">
        <f>$M$15/AM15</f>
        <v>10.329203370750001</v>
      </c>
      <c r="BT15" s="29"/>
      <c r="BU15" s="37">
        <f>$M$15/Q15</f>
        <v>2.5434348948961945</v>
      </c>
      <c r="BV15" s="37">
        <f t="shared" ref="BV15:CA15" si="41">$M$15/R15</f>
        <v>2.5297445511195074</v>
      </c>
      <c r="BW15" s="37">
        <f t="shared" si="41"/>
        <v>2.5076537224051116</v>
      </c>
      <c r="BX15" s="37">
        <f t="shared" si="41"/>
        <v>2.4682226758863766</v>
      </c>
      <c r="BY15" s="37">
        <f t="shared" si="41"/>
        <v>2.2875535981454163</v>
      </c>
      <c r="BZ15" s="37">
        <f t="shared" si="41"/>
        <v>2.1938131052920355</v>
      </c>
      <c r="CA15" s="37">
        <f t="shared" si="41"/>
        <v>2.1008549228644071</v>
      </c>
      <c r="CB15" s="29"/>
      <c r="CC15" s="37">
        <f>$M$15/AW15</f>
        <v>2.739398588868863</v>
      </c>
      <c r="CD15" s="37">
        <f t="shared" ref="CD15:CI15" si="42">$M$15/AX15</f>
        <v>2.3702162074093169</v>
      </c>
      <c r="CE15" s="37">
        <f t="shared" si="42"/>
        <v>2.0905354270091832</v>
      </c>
      <c r="CF15" s="37">
        <f t="shared" si="42"/>
        <v>1.9394044343906272</v>
      </c>
      <c r="CG15" s="37">
        <f t="shared" si="42"/>
        <v>1.6648585089127801</v>
      </c>
      <c r="CH15" s="37">
        <f t="shared" si="42"/>
        <v>1.4582404758705882</v>
      </c>
      <c r="CI15" s="37">
        <f t="shared" si="42"/>
        <v>1.3047414784105265</v>
      </c>
      <c r="CJ15" s="29"/>
      <c r="CK15" s="40" t="str">
        <f t="shared" si="13"/>
        <v>JUMBO *</v>
      </c>
      <c r="CL15" s="29"/>
    </row>
    <row r="16" spans="2:90">
      <c r="B16" s="3">
        <f t="shared" si="14"/>
        <v>9</v>
      </c>
      <c r="C16" s="15" t="s">
        <v>59</v>
      </c>
      <c r="D16" s="7" t="s">
        <v>19</v>
      </c>
      <c r="E16" s="7" t="s">
        <v>60</v>
      </c>
      <c r="F16" s="7" t="s">
        <v>61</v>
      </c>
      <c r="G16" s="7" t="s">
        <v>62</v>
      </c>
      <c r="H16" s="7" t="s">
        <v>63</v>
      </c>
      <c r="I16" s="29"/>
      <c r="K16" s="65">
        <v>3.32</v>
      </c>
      <c r="L16" s="66">
        <v>13586500</v>
      </c>
      <c r="M16" s="31">
        <f t="shared" si="6"/>
        <v>45.107179999999993</v>
      </c>
      <c r="O16" s="40" t="str">
        <f t="shared" si="7"/>
        <v>KORRES</v>
      </c>
      <c r="P16" s="29"/>
      <c r="Q16" s="55">
        <v>44.114725999999997</v>
      </c>
      <c r="R16" s="55">
        <v>42.679754000000003</v>
      </c>
      <c r="S16" s="54">
        <v>40.033999999999999</v>
      </c>
      <c r="T16" s="54">
        <v>39.245241</v>
      </c>
      <c r="U16" s="54">
        <v>50.555464000000001</v>
      </c>
      <c r="V16" s="52">
        <v>55</v>
      </c>
      <c r="W16" s="52">
        <v>65</v>
      </c>
      <c r="X16" s="29"/>
      <c r="Y16" s="54">
        <v>8.3465179999999997</v>
      </c>
      <c r="Z16" s="54">
        <v>7.6227260000000001</v>
      </c>
      <c r="AA16" s="54">
        <v>4</v>
      </c>
      <c r="AB16" s="54">
        <v>7</v>
      </c>
      <c r="AC16" s="54">
        <v>8.1</v>
      </c>
      <c r="AD16" s="52">
        <v>8.5</v>
      </c>
      <c r="AE16" s="52">
        <v>9</v>
      </c>
      <c r="AF16" s="29"/>
      <c r="AG16" s="54">
        <v>1.8532740000000001</v>
      </c>
      <c r="AH16" s="54">
        <v>-3.3587370000000001</v>
      </c>
      <c r="AI16" s="54">
        <v>-4.1769999999999996</v>
      </c>
      <c r="AJ16" s="54">
        <v>-4.5075479999999999</v>
      </c>
      <c r="AK16" s="54">
        <v>-1.862933</v>
      </c>
      <c r="AL16" s="52">
        <v>-1</v>
      </c>
      <c r="AM16" s="52">
        <v>1</v>
      </c>
      <c r="AN16" s="29"/>
      <c r="AO16" s="2">
        <f>AG16/($L$16/1000000)</f>
        <v>0.13640554962646748</v>
      </c>
      <c r="AP16" s="2">
        <f t="shared" ref="AP16:AU16" si="43">AH16/($L$16/1000000)</f>
        <v>-0.24721134950134327</v>
      </c>
      <c r="AQ16" s="2">
        <f t="shared" si="43"/>
        <v>-0.30743752990100465</v>
      </c>
      <c r="AR16" s="2">
        <f t="shared" si="43"/>
        <v>-0.33176668016045341</v>
      </c>
      <c r="AS16" s="2">
        <f t="shared" si="43"/>
        <v>-0.13711647591359069</v>
      </c>
      <c r="AT16" s="2">
        <f t="shared" si="43"/>
        <v>-7.3602473043094252E-2</v>
      </c>
      <c r="AU16" s="2">
        <f t="shared" si="43"/>
        <v>7.3602473043094252E-2</v>
      </c>
      <c r="AV16" s="29"/>
      <c r="AW16" s="54">
        <v>23.276216000000002</v>
      </c>
      <c r="AX16" s="54">
        <v>28.068154</v>
      </c>
      <c r="AY16" s="54">
        <v>22.965008000000001</v>
      </c>
      <c r="AZ16" s="54">
        <v>18.980356</v>
      </c>
      <c r="BA16" s="54">
        <v>16.977201000000001</v>
      </c>
      <c r="BB16" s="52">
        <v>17</v>
      </c>
      <c r="BC16" s="52">
        <v>18</v>
      </c>
      <c r="BD16" s="29"/>
      <c r="BE16" s="53" t="str">
        <f t="shared" si="38"/>
        <v>KORRES</v>
      </c>
      <c r="BF16" s="42" t="str">
        <f t="shared" si="9"/>
        <v>27 April 2015</v>
      </c>
      <c r="BG16" s="1" t="s">
        <v>132</v>
      </c>
      <c r="BH16" s="1" t="s">
        <v>133</v>
      </c>
      <c r="BI16" s="27">
        <v>302103219557</v>
      </c>
      <c r="BJ16" s="29"/>
      <c r="BK16" s="40" t="str">
        <f t="shared" si="39"/>
        <v>KORRES</v>
      </c>
      <c r="BL16" s="29"/>
      <c r="BM16" s="37">
        <f>$M$16/AG16</f>
        <v>24.339185678965976</v>
      </c>
      <c r="BN16" s="37">
        <f t="shared" ref="BN16:BQ16" si="44">$M$16/AH16</f>
        <v>-13.429804119822419</v>
      </c>
      <c r="BO16" s="37">
        <f t="shared" si="44"/>
        <v>-10.798941824275795</v>
      </c>
      <c r="BP16" s="37">
        <f t="shared" si="44"/>
        <v>-10.007032648348945</v>
      </c>
      <c r="BQ16" s="37">
        <f t="shared" si="44"/>
        <v>-24.212991020074256</v>
      </c>
      <c r="BR16" s="37">
        <f>$M$16/AL16</f>
        <v>-45.107179999999993</v>
      </c>
      <c r="BS16" s="37">
        <f>$M$16/AM16</f>
        <v>45.107179999999993</v>
      </c>
      <c r="BT16" s="29"/>
      <c r="BU16" s="37">
        <f>$M$16/Q16</f>
        <v>1.0224971135488861</v>
      </c>
      <c r="BV16" s="37">
        <f t="shared" ref="BV16:CA16" si="45">$M$16/R16</f>
        <v>1.0568753512496813</v>
      </c>
      <c r="BW16" s="37">
        <f t="shared" si="45"/>
        <v>1.1267217864814907</v>
      </c>
      <c r="BX16" s="37">
        <f t="shared" si="45"/>
        <v>1.1493668748269374</v>
      </c>
      <c r="BY16" s="37">
        <f t="shared" si="45"/>
        <v>0.892231549887466</v>
      </c>
      <c r="BZ16" s="37">
        <f t="shared" si="45"/>
        <v>0.82013054545454533</v>
      </c>
      <c r="CA16" s="37">
        <f t="shared" si="45"/>
        <v>0.69395661538461528</v>
      </c>
      <c r="CB16" s="29"/>
      <c r="CC16" s="37">
        <f>$M$16/AW16</f>
        <v>1.9379086360085329</v>
      </c>
      <c r="CD16" s="37">
        <f t="shared" ref="CD16:CI16" si="46">$M$16/AX16</f>
        <v>1.6070590178463462</v>
      </c>
      <c r="CE16" s="37">
        <f t="shared" si="46"/>
        <v>1.9641700103043722</v>
      </c>
      <c r="CF16" s="37">
        <f t="shared" si="46"/>
        <v>2.3765191759311568</v>
      </c>
      <c r="CG16" s="37">
        <f t="shared" si="46"/>
        <v>2.6569267808044441</v>
      </c>
      <c r="CH16" s="37">
        <f t="shared" si="46"/>
        <v>2.6533635294117643</v>
      </c>
      <c r="CI16" s="37">
        <f t="shared" si="46"/>
        <v>2.5059544444444439</v>
      </c>
      <c r="CJ16" s="29"/>
      <c r="CK16" s="40" t="str">
        <f t="shared" si="13"/>
        <v>KORRES</v>
      </c>
      <c r="CL16" s="29"/>
    </row>
    <row r="17" spans="2:90">
      <c r="B17" s="3">
        <f t="shared" si="14"/>
        <v>10</v>
      </c>
      <c r="C17" s="15" t="s">
        <v>168</v>
      </c>
      <c r="D17" s="18" t="s">
        <v>23</v>
      </c>
      <c r="E17" s="18" t="s">
        <v>72</v>
      </c>
      <c r="F17" s="18" t="s">
        <v>73</v>
      </c>
      <c r="G17" s="18" t="s">
        <v>74</v>
      </c>
      <c r="H17" s="18" t="s">
        <v>75</v>
      </c>
      <c r="I17" s="29"/>
      <c r="K17" s="67">
        <v>1.65</v>
      </c>
      <c r="L17" s="68">
        <v>33065136</v>
      </c>
      <c r="M17" s="31">
        <f t="shared" si="6"/>
        <v>54.557474400000004</v>
      </c>
      <c r="O17" s="40" t="str">
        <f t="shared" si="7"/>
        <v>KRI-KRI</v>
      </c>
      <c r="P17" s="29"/>
      <c r="Q17" s="55">
        <v>47.195965000000001</v>
      </c>
      <c r="R17" s="55">
        <v>47.907032999999998</v>
      </c>
      <c r="S17" s="54">
        <v>59.298999999999999</v>
      </c>
      <c r="T17" s="54">
        <v>68.128755999999996</v>
      </c>
      <c r="U17" s="54">
        <v>77.149640000000005</v>
      </c>
      <c r="V17" s="52">
        <v>85</v>
      </c>
      <c r="W17" s="52">
        <v>100</v>
      </c>
      <c r="X17" s="29"/>
      <c r="Y17" s="54">
        <v>5.419721</v>
      </c>
      <c r="Z17" s="54">
        <v>5.1699400000000004</v>
      </c>
      <c r="AA17" s="54">
        <v>7.7469999999999999</v>
      </c>
      <c r="AB17" s="54">
        <v>7.5750000000000002</v>
      </c>
      <c r="AC17" s="54">
        <v>6.1920000000000002</v>
      </c>
      <c r="AD17" s="52">
        <v>6.5</v>
      </c>
      <c r="AE17" s="52">
        <v>7</v>
      </c>
      <c r="AF17" s="29"/>
      <c r="AG17" s="54">
        <v>2.513592</v>
      </c>
      <c r="AH17" s="54">
        <v>2.21753</v>
      </c>
      <c r="AI17" s="54">
        <v>5.3490130000000002</v>
      </c>
      <c r="AJ17" s="54">
        <v>5.1203329999999996</v>
      </c>
      <c r="AK17" s="54">
        <v>3.5774539999999999</v>
      </c>
      <c r="AL17" s="52">
        <v>4.5</v>
      </c>
      <c r="AM17" s="52">
        <v>5.5</v>
      </c>
      <c r="AN17" s="29"/>
      <c r="AO17" s="2">
        <f>AG17/($L$17/1000000)</f>
        <v>7.6019406059603084E-2</v>
      </c>
      <c r="AP17" s="2">
        <f t="shared" ref="AP17:AU17" si="47">AH17/($L$17/1000000)</f>
        <v>6.7065503677347635E-2</v>
      </c>
      <c r="AQ17" s="2">
        <f t="shared" si="47"/>
        <v>0.16177199452619823</v>
      </c>
      <c r="AR17" s="2">
        <f t="shared" si="47"/>
        <v>0.15485594857374846</v>
      </c>
      <c r="AS17" s="2">
        <f t="shared" si="47"/>
        <v>0.10819414140622315</v>
      </c>
      <c r="AT17" s="2">
        <f t="shared" si="47"/>
        <v>0.13609500955931347</v>
      </c>
      <c r="AU17" s="2">
        <f t="shared" si="47"/>
        <v>0.16633834501693867</v>
      </c>
      <c r="AV17" s="29"/>
      <c r="AW17" s="54">
        <v>26.789527</v>
      </c>
      <c r="AX17" s="54">
        <v>29.007057</v>
      </c>
      <c r="AY17" s="54">
        <v>32.587049</v>
      </c>
      <c r="AZ17" s="54">
        <v>35.497726999999998</v>
      </c>
      <c r="BA17" s="54">
        <v>39.073531000000003</v>
      </c>
      <c r="BB17" s="52">
        <v>44</v>
      </c>
      <c r="BC17" s="52">
        <v>49</v>
      </c>
      <c r="BD17" s="29"/>
      <c r="BE17" s="51" t="str">
        <f t="shared" si="38"/>
        <v>KRI-KRI</v>
      </c>
      <c r="BF17" s="42" t="str">
        <f t="shared" si="9"/>
        <v>27 April 2015</v>
      </c>
      <c r="BG17" s="1" t="s">
        <v>132</v>
      </c>
      <c r="BH17" s="1" t="s">
        <v>133</v>
      </c>
      <c r="BI17" s="27">
        <v>302103219557</v>
      </c>
      <c r="BJ17" s="29"/>
      <c r="BK17" s="40" t="str">
        <f t="shared" si="39"/>
        <v>KRI-KRI</v>
      </c>
      <c r="BL17" s="29"/>
      <c r="BM17" s="37">
        <f>$M$17/AG17</f>
        <v>21.704984102431901</v>
      </c>
      <c r="BN17" s="37">
        <f t="shared" ref="BN17:BQ17" si="48">$M$17/AH17</f>
        <v>24.602812318209903</v>
      </c>
      <c r="BO17" s="37">
        <f t="shared" si="48"/>
        <v>10.199540438581847</v>
      </c>
      <c r="BP17" s="37">
        <f t="shared" si="48"/>
        <v>10.655063723394555</v>
      </c>
      <c r="BQ17" s="37">
        <f t="shared" si="48"/>
        <v>15.250363638498218</v>
      </c>
      <c r="BR17" s="37">
        <f>$M$17/AL17</f>
        <v>12.123883200000002</v>
      </c>
      <c r="BS17" s="37">
        <f>$M$17/AM17</f>
        <v>9.9195408</v>
      </c>
      <c r="BT17" s="29"/>
      <c r="BU17" s="37">
        <f>$M$17/Q17</f>
        <v>1.1559775162982684</v>
      </c>
      <c r="BV17" s="37">
        <f t="shared" ref="BV17:CA17" si="49">$M$17/R17</f>
        <v>1.1388197302888703</v>
      </c>
      <c r="BW17" s="37">
        <f t="shared" si="49"/>
        <v>0.92004037842122133</v>
      </c>
      <c r="BX17" s="37">
        <f t="shared" si="49"/>
        <v>0.80079950968134528</v>
      </c>
      <c r="BY17" s="37">
        <f t="shared" si="49"/>
        <v>0.70716434192045485</v>
      </c>
      <c r="BZ17" s="37">
        <f t="shared" si="49"/>
        <v>0.64185264000000009</v>
      </c>
      <c r="CA17" s="37">
        <f t="shared" si="49"/>
        <v>0.54557474400000006</v>
      </c>
      <c r="CB17" s="29"/>
      <c r="CC17" s="37">
        <f>$M$17/AW17</f>
        <v>2.0365224962725175</v>
      </c>
      <c r="CD17" s="37">
        <f t="shared" ref="CD17:CI17" si="50">$M$17/AX17</f>
        <v>1.8808345293353961</v>
      </c>
      <c r="CE17" s="37">
        <f t="shared" si="50"/>
        <v>1.6742072717293304</v>
      </c>
      <c r="CF17" s="37">
        <f t="shared" si="50"/>
        <v>1.536928671517475</v>
      </c>
      <c r="CG17" s="37">
        <f t="shared" si="50"/>
        <v>1.3962770449386823</v>
      </c>
      <c r="CH17" s="37">
        <f t="shared" si="50"/>
        <v>1.2399426</v>
      </c>
      <c r="CI17" s="37">
        <f t="shared" si="50"/>
        <v>1.1134178448979593</v>
      </c>
      <c r="CJ17" s="29"/>
      <c r="CK17" s="40" t="str">
        <f t="shared" si="13"/>
        <v>KRI-KRI</v>
      </c>
      <c r="CL17" s="29"/>
    </row>
    <row r="18" spans="2:90">
      <c r="B18" s="3">
        <f t="shared" si="14"/>
        <v>11</v>
      </c>
      <c r="C18" s="15" t="s">
        <v>6</v>
      </c>
      <c r="D18" s="7" t="s">
        <v>21</v>
      </c>
      <c r="E18" s="7" t="s">
        <v>67</v>
      </c>
      <c r="F18" s="7" t="s">
        <v>68</v>
      </c>
      <c r="G18" s="7" t="s">
        <v>67</v>
      </c>
      <c r="H18" s="7" t="s">
        <v>69</v>
      </c>
      <c r="I18" s="29"/>
      <c r="K18" s="65">
        <v>1</v>
      </c>
      <c r="L18" s="66">
        <v>10500000</v>
      </c>
      <c r="M18" s="31">
        <f t="shared" si="6"/>
        <v>10.5</v>
      </c>
      <c r="O18" s="40" t="str">
        <f t="shared" si="7"/>
        <v>MEVACO</v>
      </c>
      <c r="P18" s="29"/>
      <c r="Q18" s="55">
        <v>21.024526999999999</v>
      </c>
      <c r="R18" s="55">
        <v>29.617156999999999</v>
      </c>
      <c r="S18" s="54">
        <v>31.425999999999998</v>
      </c>
      <c r="T18" s="54">
        <v>22.020859000000002</v>
      </c>
      <c r="U18" s="54">
        <v>17.800127</v>
      </c>
      <c r="V18" s="52">
        <v>17</v>
      </c>
      <c r="W18" s="52">
        <v>18</v>
      </c>
      <c r="X18" s="29"/>
      <c r="Y18" s="54">
        <v>1.3816660000000001</v>
      </c>
      <c r="Z18" s="54">
        <v>2.738359</v>
      </c>
      <c r="AA18" s="54">
        <v>3.424585</v>
      </c>
      <c r="AB18" s="54">
        <v>1.901964</v>
      </c>
      <c r="AC18" s="54">
        <v>0.48376999999999998</v>
      </c>
      <c r="AD18" s="52">
        <v>0.5</v>
      </c>
      <c r="AE18" s="52">
        <v>0.5</v>
      </c>
      <c r="AF18" s="29"/>
      <c r="AG18" s="54">
        <v>0.11808299999999999</v>
      </c>
      <c r="AH18" s="54">
        <v>0.94010899999999997</v>
      </c>
      <c r="AI18" s="54">
        <v>1.3915420000000001</v>
      </c>
      <c r="AJ18" s="54">
        <v>2.0552999999999998E-2</v>
      </c>
      <c r="AK18" s="54">
        <v>-0.97069989000000001</v>
      </c>
      <c r="AL18" s="52">
        <v>-0.5</v>
      </c>
      <c r="AM18" s="52">
        <v>-0.5</v>
      </c>
      <c r="AN18" s="29"/>
      <c r="AO18" s="2">
        <f>AG18/($L$18/1000000)</f>
        <v>1.1245999999999999E-2</v>
      </c>
      <c r="AP18" s="2">
        <f t="shared" ref="AP18:AU18" si="51">AH18/($L$18/1000000)</f>
        <v>8.9534190476190476E-2</v>
      </c>
      <c r="AQ18" s="2">
        <f t="shared" si="51"/>
        <v>0.13252780952380952</v>
      </c>
      <c r="AR18" s="2">
        <f t="shared" si="51"/>
        <v>1.9574285714285713E-3</v>
      </c>
      <c r="AS18" s="2">
        <f t="shared" si="51"/>
        <v>-9.2447608571428572E-2</v>
      </c>
      <c r="AT18" s="2">
        <f t="shared" si="51"/>
        <v>-4.7619047619047616E-2</v>
      </c>
      <c r="AU18" s="2">
        <f t="shared" si="51"/>
        <v>-4.7619047619047616E-2</v>
      </c>
      <c r="AV18" s="29"/>
      <c r="AW18" s="54">
        <v>27.932486999999998</v>
      </c>
      <c r="AX18" s="54">
        <v>31.882652</v>
      </c>
      <c r="AY18" s="54">
        <v>32.416747000000001</v>
      </c>
      <c r="AZ18" s="54">
        <v>31.217839999999999</v>
      </c>
      <c r="BA18" s="54">
        <v>28.390167000000002</v>
      </c>
      <c r="BB18" s="52">
        <v>27</v>
      </c>
      <c r="BC18" s="52">
        <v>26</v>
      </c>
      <c r="BD18" s="29"/>
      <c r="BE18" s="51" t="str">
        <f t="shared" si="38"/>
        <v>MEVACO</v>
      </c>
      <c r="BF18" s="42" t="str">
        <f t="shared" si="9"/>
        <v>27 April 2015</v>
      </c>
      <c r="BG18" s="1" t="s">
        <v>132</v>
      </c>
      <c r="BH18" s="1" t="s">
        <v>133</v>
      </c>
      <c r="BI18" s="27">
        <v>302103219557</v>
      </c>
      <c r="BJ18" s="29"/>
      <c r="BK18" s="40" t="str">
        <f t="shared" si="39"/>
        <v>MEVACO</v>
      </c>
      <c r="BL18" s="29"/>
      <c r="BM18" s="37">
        <f>$M$18/AG18</f>
        <v>88.920505068468799</v>
      </c>
      <c r="BN18" s="37">
        <f t="shared" ref="BN18:BQ18" si="52">$M$18/AH18</f>
        <v>11.168917646783511</v>
      </c>
      <c r="BO18" s="37">
        <f t="shared" si="52"/>
        <v>7.5455861195709506</v>
      </c>
      <c r="BP18" s="37">
        <f t="shared" si="52"/>
        <v>510.87432491607069</v>
      </c>
      <c r="BQ18" s="37">
        <f t="shared" si="52"/>
        <v>-10.816937457363881</v>
      </c>
      <c r="BR18" s="37">
        <f>$M$18/AL18</f>
        <v>-21</v>
      </c>
      <c r="BS18" s="37">
        <f>$M$18/AM18</f>
        <v>-21</v>
      </c>
      <c r="BT18" s="29"/>
      <c r="BU18" s="37">
        <f>$M$18/Q18</f>
        <v>0.49941670507022584</v>
      </c>
      <c r="BV18" s="37">
        <f t="shared" ref="BV18:CA18" si="53">$M$18/R18</f>
        <v>0.35452423742089761</v>
      </c>
      <c r="BW18" s="37">
        <f t="shared" si="53"/>
        <v>0.33411824603831225</v>
      </c>
      <c r="BX18" s="37">
        <f t="shared" si="53"/>
        <v>0.47682063628852983</v>
      </c>
      <c r="BY18" s="37">
        <f t="shared" si="53"/>
        <v>0.58988343173057134</v>
      </c>
      <c r="BZ18" s="37">
        <f t="shared" si="53"/>
        <v>0.61764705882352944</v>
      </c>
      <c r="CA18" s="37">
        <f t="shared" si="53"/>
        <v>0.58333333333333337</v>
      </c>
      <c r="CB18" s="29"/>
      <c r="CC18" s="37">
        <f>$M$18/AW18</f>
        <v>0.37590637740205518</v>
      </c>
      <c r="CD18" s="37">
        <f t="shared" ref="CD18:CI18" si="54">$M$18/AX18</f>
        <v>0.32933270419286326</v>
      </c>
      <c r="CE18" s="37">
        <f t="shared" si="54"/>
        <v>0.32390665232387444</v>
      </c>
      <c r="CF18" s="37">
        <f t="shared" si="54"/>
        <v>0.33634614054015272</v>
      </c>
      <c r="CG18" s="37">
        <f t="shared" si="54"/>
        <v>0.36984636265084314</v>
      </c>
      <c r="CH18" s="37">
        <f t="shared" si="54"/>
        <v>0.3888888888888889</v>
      </c>
      <c r="CI18" s="37">
        <f t="shared" si="54"/>
        <v>0.40384615384615385</v>
      </c>
      <c r="CJ18" s="29"/>
      <c r="CK18" s="40" t="str">
        <f t="shared" si="13"/>
        <v>MEVACO</v>
      </c>
      <c r="CL18" s="29"/>
    </row>
    <row r="19" spans="2:90">
      <c r="B19" s="3">
        <f t="shared" si="14"/>
        <v>12</v>
      </c>
      <c r="C19" s="5" t="s">
        <v>0</v>
      </c>
      <c r="D19" s="7" t="s">
        <v>18</v>
      </c>
      <c r="E19" s="7" t="s">
        <v>37</v>
      </c>
      <c r="F19" s="7" t="s">
        <v>38</v>
      </c>
      <c r="G19" s="7" t="s">
        <v>37</v>
      </c>
      <c r="H19" s="7" t="s">
        <v>40</v>
      </c>
      <c r="I19" s="29"/>
      <c r="K19" s="65">
        <v>4</v>
      </c>
      <c r="L19" s="66">
        <v>12417000</v>
      </c>
      <c r="M19" s="31">
        <f t="shared" si="6"/>
        <v>49.667999999999999</v>
      </c>
      <c r="O19" s="40" t="str">
        <f t="shared" si="7"/>
        <v>MLS</v>
      </c>
      <c r="P19" s="29"/>
      <c r="Q19" s="54">
        <v>10.016605</v>
      </c>
      <c r="R19" s="54">
        <v>7.5409160000000002</v>
      </c>
      <c r="S19" s="54">
        <v>7.47</v>
      </c>
      <c r="T19" s="54">
        <v>9.0909999999999993</v>
      </c>
      <c r="U19" s="54">
        <v>14.38</v>
      </c>
      <c r="V19" s="57">
        <f>U19*115%</f>
        <v>16.536999999999999</v>
      </c>
      <c r="W19" s="57">
        <f>V19*108%</f>
        <v>17.859960000000001</v>
      </c>
      <c r="X19" s="36"/>
      <c r="Y19" s="54">
        <v>4.388617</v>
      </c>
      <c r="Z19" s="54">
        <v>4.0660080000000001</v>
      </c>
      <c r="AA19" s="54">
        <v>4.9580000000000002</v>
      </c>
      <c r="AB19" s="54">
        <v>5.5710576100000004</v>
      </c>
      <c r="AC19" s="54">
        <v>5.58</v>
      </c>
      <c r="AD19" s="57">
        <v>6.4</v>
      </c>
      <c r="AE19" s="57">
        <v>6.9</v>
      </c>
      <c r="AF19" s="36"/>
      <c r="AG19" s="54">
        <v>1.6396569999999999</v>
      </c>
      <c r="AH19" s="54">
        <v>1.3328759999999999</v>
      </c>
      <c r="AI19" s="54">
        <v>0.94277999999999995</v>
      </c>
      <c r="AJ19" s="54">
        <v>1.1709719400000009</v>
      </c>
      <c r="AK19" s="54">
        <v>1.6867000000000001</v>
      </c>
      <c r="AL19" s="57">
        <v>1.95</v>
      </c>
      <c r="AM19" s="57">
        <v>2.1</v>
      </c>
      <c r="AN19" s="36"/>
      <c r="AO19" s="2">
        <f>AG19/($L$19/1000000)</f>
        <v>0.13204936780220664</v>
      </c>
      <c r="AP19" s="2">
        <f t="shared" ref="AP19:AU19" si="55">AH19/($L$19/1000000)</f>
        <v>0.10734283643392123</v>
      </c>
      <c r="AQ19" s="2">
        <f t="shared" si="55"/>
        <v>7.5926552307320608E-2</v>
      </c>
      <c r="AR19" s="2">
        <f t="shared" si="55"/>
        <v>9.430393331722646E-2</v>
      </c>
      <c r="AS19" s="2">
        <f t="shared" si="55"/>
        <v>0.13583796408150117</v>
      </c>
      <c r="AT19" s="2">
        <f t="shared" si="55"/>
        <v>0.15704276395264558</v>
      </c>
      <c r="AU19" s="2">
        <f t="shared" si="55"/>
        <v>0.16912297656438754</v>
      </c>
      <c r="AV19" s="36"/>
      <c r="AW19" s="54">
        <v>16.586338000000001</v>
      </c>
      <c r="AX19" s="54">
        <v>17.287019000000001</v>
      </c>
      <c r="AY19" s="54">
        <v>17.670000000000002</v>
      </c>
      <c r="AZ19" s="54">
        <v>19.462037609999999</v>
      </c>
      <c r="BA19" s="54">
        <v>21.116800000000001</v>
      </c>
      <c r="BB19" s="57">
        <v>22.4818</v>
      </c>
      <c r="BC19" s="57">
        <v>23.951799999999999</v>
      </c>
      <c r="BD19" s="29"/>
      <c r="BE19" s="44" t="str">
        <f t="shared" si="38"/>
        <v>MLS</v>
      </c>
      <c r="BF19" s="42" t="str">
        <f t="shared" si="9"/>
        <v>27 April 2015</v>
      </c>
      <c r="BG19" s="1" t="s">
        <v>119</v>
      </c>
      <c r="BH19" s="1" t="s">
        <v>121</v>
      </c>
      <c r="BI19" s="27">
        <v>302103219557</v>
      </c>
      <c r="BJ19" s="29"/>
      <c r="BK19" s="40" t="str">
        <f t="shared" si="39"/>
        <v>MLS</v>
      </c>
      <c r="BL19" s="29"/>
      <c r="BM19" s="37">
        <f>$M$19/AG19</f>
        <v>30.291701252152127</v>
      </c>
      <c r="BN19" s="37">
        <f t="shared" ref="BN19:BQ19" si="56">$M$19/AH19</f>
        <v>37.263781477046628</v>
      </c>
      <c r="BO19" s="37">
        <f t="shared" si="56"/>
        <v>52.682492203907593</v>
      </c>
      <c r="BP19" s="37">
        <f t="shared" si="56"/>
        <v>42.4160462803233</v>
      </c>
      <c r="BQ19" s="37">
        <f t="shared" si="56"/>
        <v>29.446848876504415</v>
      </c>
      <c r="BR19" s="37">
        <f>$M$19/AL19</f>
        <v>25.470769230769232</v>
      </c>
      <c r="BS19" s="37">
        <f>$M$19/AM19</f>
        <v>23.651428571428571</v>
      </c>
      <c r="BT19" s="29"/>
      <c r="BU19" s="37">
        <f>$M$19/Q19</f>
        <v>4.9585663006577576</v>
      </c>
      <c r="BV19" s="37">
        <f t="shared" ref="BV19:CA19" si="57">$M$19/R19</f>
        <v>6.5864677447673463</v>
      </c>
      <c r="BW19" s="37">
        <f t="shared" si="57"/>
        <v>6.6489959839357429</v>
      </c>
      <c r="BX19" s="37">
        <f t="shared" si="57"/>
        <v>5.4634253657463425</v>
      </c>
      <c r="BY19" s="37">
        <f t="shared" si="57"/>
        <v>3.4539638386648122</v>
      </c>
      <c r="BZ19" s="37">
        <f t="shared" si="57"/>
        <v>3.0034468162302717</v>
      </c>
      <c r="CA19" s="37">
        <f t="shared" si="57"/>
        <v>2.7809692742872882</v>
      </c>
      <c r="CB19" s="29"/>
      <c r="CC19" s="37">
        <f>$M$19/AW19</f>
        <v>2.9945127128121949</v>
      </c>
      <c r="CD19" s="37">
        <f t="shared" ref="CD19:CI19" si="58">$M$19/AX19</f>
        <v>2.8731385093057398</v>
      </c>
      <c r="CE19" s="37">
        <f t="shared" si="58"/>
        <v>2.8108658743633272</v>
      </c>
      <c r="CF19" s="37">
        <f t="shared" si="58"/>
        <v>2.5520452172222474</v>
      </c>
      <c r="CG19" s="37">
        <f t="shared" si="58"/>
        <v>2.3520609183209573</v>
      </c>
      <c r="CH19" s="37">
        <f t="shared" si="58"/>
        <v>2.209253707443354</v>
      </c>
      <c r="CI19" s="37">
        <f t="shared" si="58"/>
        <v>2.0736646097579308</v>
      </c>
      <c r="CJ19" s="29"/>
      <c r="CK19" s="40" t="str">
        <f t="shared" si="13"/>
        <v>MLS</v>
      </c>
      <c r="CL19" s="29"/>
    </row>
    <row r="20" spans="2:90" ht="15" customHeight="1">
      <c r="B20" s="3">
        <f t="shared" si="14"/>
        <v>13</v>
      </c>
      <c r="C20" s="15" t="s">
        <v>9</v>
      </c>
      <c r="D20" s="7" t="s">
        <v>27</v>
      </c>
      <c r="E20" s="16" t="s">
        <v>87</v>
      </c>
      <c r="F20" s="16" t="s">
        <v>88</v>
      </c>
      <c r="G20" s="16" t="s">
        <v>87</v>
      </c>
      <c r="H20" s="16" t="s">
        <v>89</v>
      </c>
      <c r="I20" s="29"/>
      <c r="K20" s="65">
        <v>7.49</v>
      </c>
      <c r="L20" s="66">
        <v>110782980</v>
      </c>
      <c r="M20" s="31">
        <f t="shared" si="6"/>
        <v>829.76452019999999</v>
      </c>
      <c r="O20" s="40" t="str">
        <f t="shared" si="7"/>
        <v>MOTOR OIL</v>
      </c>
      <c r="P20" s="29"/>
      <c r="Q20" s="54">
        <v>6184.4350000000004</v>
      </c>
      <c r="R20" s="54">
        <v>8739.2749999999996</v>
      </c>
      <c r="S20" s="54">
        <v>9681.8829999999998</v>
      </c>
      <c r="T20" s="54">
        <v>9282.3389999999999</v>
      </c>
      <c r="U20" s="54">
        <v>9050.2000000000007</v>
      </c>
      <c r="V20" s="57">
        <v>8869.1959999999999</v>
      </c>
      <c r="W20" s="57">
        <v>8957.88796</v>
      </c>
      <c r="X20" s="36"/>
      <c r="Y20" s="54">
        <v>236.99100000000001</v>
      </c>
      <c r="Z20" s="54">
        <v>338.93200000000002</v>
      </c>
      <c r="AA20" s="54">
        <v>270.62</v>
      </c>
      <c r="AB20" s="54">
        <v>182.9</v>
      </c>
      <c r="AC20" s="54">
        <v>50.28</v>
      </c>
      <c r="AD20" s="57">
        <v>90.6</v>
      </c>
      <c r="AE20" s="57">
        <v>135.19999999999999</v>
      </c>
      <c r="AF20" s="36"/>
      <c r="AG20" s="54">
        <v>164.11199999999999</v>
      </c>
      <c r="AH20" s="54">
        <v>142.804</v>
      </c>
      <c r="AI20" s="54">
        <v>78.019000000000005</v>
      </c>
      <c r="AJ20" s="54">
        <v>-4.681</v>
      </c>
      <c r="AK20" s="54">
        <v>-83.3</v>
      </c>
      <c r="AL20" s="57">
        <v>-39.400000000000006</v>
      </c>
      <c r="AM20" s="57">
        <v>5.1999999999999886</v>
      </c>
      <c r="AN20" s="36"/>
      <c r="AO20" s="2">
        <f>AG20/($L$20/1000000)</f>
        <v>1.4813827900278544</v>
      </c>
      <c r="AP20" s="2">
        <f t="shared" ref="AP20:AU20" si="59">AH20/($L$20/1000000)</f>
        <v>1.2890427753432883</v>
      </c>
      <c r="AQ20" s="2">
        <f t="shared" si="59"/>
        <v>0.70425077931646185</v>
      </c>
      <c r="AR20" s="2">
        <f t="shared" si="59"/>
        <v>-4.2253783026959556E-2</v>
      </c>
      <c r="AS20" s="2">
        <f t="shared" si="59"/>
        <v>-0.75192055674978231</v>
      </c>
      <c r="AT20" s="2">
        <f t="shared" si="59"/>
        <v>-0.35565029935103759</v>
      </c>
      <c r="AU20" s="2">
        <f t="shared" si="59"/>
        <v>4.6938618188461699E-2</v>
      </c>
      <c r="AV20" s="36"/>
      <c r="AW20" s="54">
        <v>459.673</v>
      </c>
      <c r="AX20" s="54">
        <v>547.08399999999995</v>
      </c>
      <c r="AY20" s="54">
        <v>569.55999999999995</v>
      </c>
      <c r="AZ20" s="54">
        <v>520.43499999999995</v>
      </c>
      <c r="BA20" s="54">
        <v>412.06099999999998</v>
      </c>
      <c r="BB20" s="57">
        <f>BA20+AL20</f>
        <v>372.66099999999994</v>
      </c>
      <c r="BC20" s="57">
        <f>BB20+AM20</f>
        <v>377.86099999999993</v>
      </c>
      <c r="BD20" s="29"/>
      <c r="BE20" s="44" t="str">
        <f t="shared" si="38"/>
        <v>MOTOR OIL</v>
      </c>
      <c r="BF20" s="42" t="str">
        <f t="shared" si="9"/>
        <v>27 April 2015</v>
      </c>
      <c r="BG20" s="1" t="s">
        <v>119</v>
      </c>
      <c r="BH20" s="1" t="s">
        <v>121</v>
      </c>
      <c r="BI20" s="27">
        <v>302103219557</v>
      </c>
      <c r="BJ20" s="29"/>
      <c r="BK20" s="40" t="str">
        <f t="shared" si="39"/>
        <v>MOTOR OIL</v>
      </c>
      <c r="BL20" s="29"/>
      <c r="BM20" s="37">
        <f>$M$20/AG20</f>
        <v>5.0560868199766018</v>
      </c>
      <c r="BN20" s="37">
        <f t="shared" ref="BN20:BQ20" si="60">$M$20/AH20</f>
        <v>5.8105131522926525</v>
      </c>
      <c r="BO20" s="37">
        <f t="shared" si="60"/>
        <v>10.635415990976556</v>
      </c>
      <c r="BP20" s="37">
        <f t="shared" si="60"/>
        <v>-177.26223460798974</v>
      </c>
      <c r="BQ20" s="37">
        <f t="shared" si="60"/>
        <v>-9.9611587058823527</v>
      </c>
      <c r="BR20" s="37">
        <f>$M$20/AL20</f>
        <v>-21.060013203045681</v>
      </c>
      <c r="BS20" s="37">
        <f>$M$20/AM20</f>
        <v>159.57010003846187</v>
      </c>
      <c r="BT20" s="29"/>
      <c r="BU20" s="37">
        <f>$M$20/Q20</f>
        <v>0.13416981829382957</v>
      </c>
      <c r="BV20" s="37">
        <f t="shared" ref="BV20:CA20" si="61">$M$20/R20</f>
        <v>9.4946608294166276E-2</v>
      </c>
      <c r="BW20" s="37">
        <f t="shared" si="61"/>
        <v>8.5702803907049901E-2</v>
      </c>
      <c r="BX20" s="37">
        <f t="shared" si="61"/>
        <v>8.9391749234756457E-2</v>
      </c>
      <c r="BY20" s="37">
        <f t="shared" si="61"/>
        <v>9.1684661134560558E-2</v>
      </c>
      <c r="BZ20" s="37">
        <f t="shared" si="61"/>
        <v>9.3555776667918936E-2</v>
      </c>
      <c r="CA20" s="37">
        <f t="shared" si="61"/>
        <v>9.2629481849424697E-2</v>
      </c>
      <c r="CB20" s="29"/>
      <c r="CC20" s="37">
        <f>$M$20/AW20</f>
        <v>1.8051191177206405</v>
      </c>
      <c r="CD20" s="37">
        <f t="shared" ref="CD20:CI20" si="62">$M$20/AX20</f>
        <v>1.5167040531252971</v>
      </c>
      <c r="CE20" s="37">
        <f t="shared" si="62"/>
        <v>1.4568518157876256</v>
      </c>
      <c r="CF20" s="37">
        <f t="shared" si="62"/>
        <v>1.594367250857456</v>
      </c>
      <c r="CG20" s="37">
        <f t="shared" si="62"/>
        <v>2.0136934099562929</v>
      </c>
      <c r="CH20" s="37">
        <f t="shared" si="62"/>
        <v>2.2265933923861101</v>
      </c>
      <c r="CI20" s="37">
        <f t="shared" si="62"/>
        <v>2.1959517393962336</v>
      </c>
      <c r="CJ20" s="29"/>
      <c r="CK20" s="40" t="str">
        <f t="shared" si="13"/>
        <v>MOTOR OIL</v>
      </c>
      <c r="CL20" s="29"/>
    </row>
    <row r="21" spans="2:90">
      <c r="B21" s="3">
        <f t="shared" si="14"/>
        <v>14</v>
      </c>
      <c r="C21" s="5" t="s">
        <v>4</v>
      </c>
      <c r="D21" s="7" t="s">
        <v>13</v>
      </c>
      <c r="E21" s="7" t="s">
        <v>57</v>
      </c>
      <c r="F21" s="7" t="s">
        <v>58</v>
      </c>
      <c r="G21" s="7" t="s">
        <v>55</v>
      </c>
      <c r="H21" s="7" t="s">
        <v>56</v>
      </c>
      <c r="I21" s="29"/>
      <c r="K21" s="65">
        <v>13.08</v>
      </c>
      <c r="L21" s="66">
        <v>25000000</v>
      </c>
      <c r="M21" s="31">
        <f t="shared" si="6"/>
        <v>327</v>
      </c>
      <c r="O21" s="40" t="str">
        <f t="shared" si="7"/>
        <v>OLP</v>
      </c>
      <c r="P21" s="29"/>
      <c r="Q21" s="55">
        <v>116.720753</v>
      </c>
      <c r="R21" s="55">
        <v>105.12768800000001</v>
      </c>
      <c r="S21" s="54">
        <v>106.592</v>
      </c>
      <c r="T21" s="54">
        <v>108.63046900000001</v>
      </c>
      <c r="U21" s="54">
        <v>104.32</v>
      </c>
      <c r="V21" s="52">
        <v>105</v>
      </c>
      <c r="W21" s="52">
        <v>110</v>
      </c>
      <c r="X21" s="29"/>
      <c r="Y21" s="54">
        <v>26.652999999999999</v>
      </c>
      <c r="Z21" s="54">
        <v>28.456</v>
      </c>
      <c r="AA21" s="54">
        <v>24.16283</v>
      </c>
      <c r="AB21" s="54">
        <v>26.239028999999999</v>
      </c>
      <c r="AC21" s="54">
        <v>21.969263000000002</v>
      </c>
      <c r="AD21" s="52">
        <v>22</v>
      </c>
      <c r="AE21" s="52">
        <v>25</v>
      </c>
      <c r="AF21" s="29"/>
      <c r="AG21" s="54">
        <v>7.13</v>
      </c>
      <c r="AH21" s="54">
        <v>6.47</v>
      </c>
      <c r="AI21" s="54">
        <v>7.1773699999999998</v>
      </c>
      <c r="AJ21" s="54">
        <v>8.0452449999999995</v>
      </c>
      <c r="AK21" s="54">
        <v>6.76388284</v>
      </c>
      <c r="AL21" s="52">
        <v>7</v>
      </c>
      <c r="AM21" s="52">
        <v>8</v>
      </c>
      <c r="AN21" s="29"/>
      <c r="AO21" s="2">
        <f>AG21/($L$21/1000000)</f>
        <v>0.28520000000000001</v>
      </c>
      <c r="AP21" s="2">
        <f t="shared" ref="AP21:AU21" si="63">AH21/($L$21/1000000)</f>
        <v>0.25879999999999997</v>
      </c>
      <c r="AQ21" s="2">
        <f t="shared" si="63"/>
        <v>0.28709479999999998</v>
      </c>
      <c r="AR21" s="2">
        <f t="shared" si="63"/>
        <v>0.32180979999999998</v>
      </c>
      <c r="AS21" s="2">
        <f t="shared" si="63"/>
        <v>0.27055531360000001</v>
      </c>
      <c r="AT21" s="2">
        <f t="shared" si="63"/>
        <v>0.28000000000000003</v>
      </c>
      <c r="AU21" s="2">
        <f t="shared" si="63"/>
        <v>0.32</v>
      </c>
      <c r="AV21" s="29"/>
      <c r="AW21" s="54">
        <v>149.084203</v>
      </c>
      <c r="AX21" s="54">
        <v>155.046212</v>
      </c>
      <c r="AY21" s="54">
        <v>159.72999999999999</v>
      </c>
      <c r="AZ21" s="54">
        <v>166.014419</v>
      </c>
      <c r="BA21" s="54">
        <v>168.58562699999999</v>
      </c>
      <c r="BB21" s="52">
        <v>175</v>
      </c>
      <c r="BC21" s="52">
        <v>180</v>
      </c>
      <c r="BD21" s="29"/>
      <c r="BE21" s="51" t="str">
        <f>C21</f>
        <v>OLP</v>
      </c>
      <c r="BF21" s="42" t="str">
        <f t="shared" si="9"/>
        <v>27 April 2015</v>
      </c>
      <c r="BG21" s="1" t="s">
        <v>132</v>
      </c>
      <c r="BH21" s="1" t="s">
        <v>133</v>
      </c>
      <c r="BI21" s="27">
        <v>302103219557</v>
      </c>
      <c r="BJ21" s="29"/>
      <c r="BK21" s="40" t="str">
        <f>BE21</f>
        <v>OLP</v>
      </c>
      <c r="BL21" s="29"/>
      <c r="BM21" s="37">
        <f>$M$21/AG21</f>
        <v>45.862552594670404</v>
      </c>
      <c r="BN21" s="37">
        <f t="shared" ref="BN21:BQ21" si="64">$M$21/AH21</f>
        <v>50.540958268933544</v>
      </c>
      <c r="BO21" s="37">
        <f t="shared" si="64"/>
        <v>45.559863849850295</v>
      </c>
      <c r="BP21" s="37">
        <f t="shared" si="64"/>
        <v>40.645126406964614</v>
      </c>
      <c r="BQ21" s="37">
        <f t="shared" si="64"/>
        <v>48.345012433716256</v>
      </c>
      <c r="BR21" s="37">
        <f>$M$21/AL21</f>
        <v>46.714285714285715</v>
      </c>
      <c r="BS21" s="37">
        <f>$M$21/AM21</f>
        <v>40.875</v>
      </c>
      <c r="BT21" s="29"/>
      <c r="BU21" s="37">
        <f>$M$21/Q21</f>
        <v>2.8015583484112718</v>
      </c>
      <c r="BV21" s="37">
        <f t="shared" ref="BV21:CA21" si="65">$M$21/R21</f>
        <v>3.1105031055186907</v>
      </c>
      <c r="BW21" s="37">
        <f t="shared" si="65"/>
        <v>3.0677724407084961</v>
      </c>
      <c r="BX21" s="37">
        <f t="shared" si="65"/>
        <v>3.0102051754927062</v>
      </c>
      <c r="BY21" s="37">
        <f t="shared" si="65"/>
        <v>3.1345858895705523</v>
      </c>
      <c r="BZ21" s="37">
        <f t="shared" si="65"/>
        <v>3.1142857142857143</v>
      </c>
      <c r="CA21" s="37">
        <f t="shared" si="65"/>
        <v>2.9727272727272727</v>
      </c>
      <c r="CB21" s="29"/>
      <c r="CC21" s="37">
        <f>$M$21/AW21</f>
        <v>2.1933913414018789</v>
      </c>
      <c r="CD21" s="37">
        <f t="shared" ref="CD21:CI21" si="66">$M$21/AX21</f>
        <v>2.1090486235161938</v>
      </c>
      <c r="CE21" s="37">
        <f t="shared" si="66"/>
        <v>2.0472046578601391</v>
      </c>
      <c r="CF21" s="37">
        <f t="shared" si="66"/>
        <v>1.9697084263506051</v>
      </c>
      <c r="CG21" s="37">
        <f t="shared" si="66"/>
        <v>1.9396671342569436</v>
      </c>
      <c r="CH21" s="37">
        <f t="shared" si="66"/>
        <v>1.8685714285714285</v>
      </c>
      <c r="CI21" s="37">
        <f t="shared" si="66"/>
        <v>1.8166666666666667</v>
      </c>
      <c r="CJ21" s="29"/>
      <c r="CK21" s="40" t="str">
        <f t="shared" si="13"/>
        <v>OLP</v>
      </c>
      <c r="CL21" s="29"/>
    </row>
    <row r="22" spans="2:90" ht="14.25" customHeight="1">
      <c r="B22" s="3">
        <f t="shared" si="14"/>
        <v>15</v>
      </c>
      <c r="C22" s="15" t="s">
        <v>8</v>
      </c>
      <c r="D22" s="18" t="s">
        <v>24</v>
      </c>
      <c r="E22" s="33" t="s">
        <v>78</v>
      </c>
      <c r="F22" s="33" t="s">
        <v>79</v>
      </c>
      <c r="G22" s="33" t="s">
        <v>76</v>
      </c>
      <c r="H22" s="33" t="s">
        <v>77</v>
      </c>
      <c r="I22" s="29"/>
      <c r="K22" s="65">
        <v>8</v>
      </c>
      <c r="L22" s="66">
        <v>319000000</v>
      </c>
      <c r="M22" s="31">
        <f t="shared" si="6"/>
        <v>2552</v>
      </c>
      <c r="O22" s="40" t="str">
        <f t="shared" si="7"/>
        <v>OPAP</v>
      </c>
      <c r="P22" s="29"/>
      <c r="Q22" s="54">
        <v>5140.0150000000003</v>
      </c>
      <c r="R22" s="54">
        <v>4358.4870000000001</v>
      </c>
      <c r="S22" s="54">
        <v>3971.6280000000002</v>
      </c>
      <c r="T22" s="54">
        <v>3711.05</v>
      </c>
      <c r="U22" s="54">
        <v>4259.0720000000001</v>
      </c>
      <c r="V22" s="57">
        <f>U22*115%</f>
        <v>4897.9327999999996</v>
      </c>
      <c r="W22" s="57">
        <f>V22*108%</f>
        <v>5289.7674239999997</v>
      </c>
      <c r="X22" s="36"/>
      <c r="Y22" s="54">
        <v>911.25199999999995</v>
      </c>
      <c r="Z22" s="54">
        <v>734.22400000000005</v>
      </c>
      <c r="AA22" s="54">
        <v>673.80500000000006</v>
      </c>
      <c r="AB22" s="54">
        <v>235.50054706550551</v>
      </c>
      <c r="AC22" s="54">
        <f>296.198+50.321</f>
        <v>346.51900000000001</v>
      </c>
      <c r="AD22" s="57">
        <v>385.5</v>
      </c>
      <c r="AE22" s="57">
        <v>416.2</v>
      </c>
      <c r="AF22" s="36"/>
      <c r="AG22" s="54">
        <v>575.80200000000002</v>
      </c>
      <c r="AH22" s="54">
        <v>537.45799999999997</v>
      </c>
      <c r="AI22" s="54">
        <v>505.48700000000002</v>
      </c>
      <c r="AJ22" s="54">
        <v>156.24</v>
      </c>
      <c r="AK22" s="54">
        <v>194.99799999999999</v>
      </c>
      <c r="AL22" s="57">
        <v>216.93393147273309</v>
      </c>
      <c r="AM22" s="57">
        <v>234.20986323982234</v>
      </c>
      <c r="AN22" s="36"/>
      <c r="AO22" s="2">
        <f>AG22/($L$22/1000000)</f>
        <v>1.8050219435736679</v>
      </c>
      <c r="AP22" s="2">
        <f t="shared" ref="AP22:AU22" si="67">AH22/($L$22/1000000)</f>
        <v>1.6848213166144199</v>
      </c>
      <c r="AQ22" s="2">
        <f t="shared" si="67"/>
        <v>1.5845987460815047</v>
      </c>
      <c r="AR22" s="2">
        <f t="shared" si="67"/>
        <v>0.48978056426332289</v>
      </c>
      <c r="AS22" s="2">
        <f t="shared" si="67"/>
        <v>0.61127899686520371</v>
      </c>
      <c r="AT22" s="2">
        <f t="shared" si="67"/>
        <v>0.68004367232831686</v>
      </c>
      <c r="AU22" s="2">
        <f t="shared" si="67"/>
        <v>0.73420019824395721</v>
      </c>
      <c r="AV22" s="36"/>
      <c r="AW22" s="54">
        <v>696.57399999999996</v>
      </c>
      <c r="AX22" s="54">
        <v>889.51199999999994</v>
      </c>
      <c r="AY22" s="54">
        <v>1165.319</v>
      </c>
      <c r="AZ22" s="54">
        <v>1125.2829999999999</v>
      </c>
      <c r="BA22" s="54">
        <v>1167.6989999999998</v>
      </c>
      <c r="BB22" s="57">
        <v>1232.7791794418197</v>
      </c>
      <c r="BC22" s="57">
        <v>1303.0421384137665</v>
      </c>
      <c r="BD22" s="29"/>
      <c r="BE22" s="44" t="str">
        <f t="shared" ref="BE22:BE26" si="68">C22</f>
        <v>OPAP</v>
      </c>
      <c r="BF22" s="42" t="str">
        <f>$K$5</f>
        <v>27 April 2015</v>
      </c>
      <c r="BG22" s="1" t="s">
        <v>119</v>
      </c>
      <c r="BH22" s="1" t="s">
        <v>121</v>
      </c>
      <c r="BI22" s="27">
        <v>302103219557</v>
      </c>
      <c r="BJ22" s="29"/>
      <c r="BK22" s="40" t="str">
        <f t="shared" ref="BK22:BK26" si="69">BE22</f>
        <v>OPAP</v>
      </c>
      <c r="BL22" s="29"/>
      <c r="BM22" s="37">
        <f>$M$22/AG22</f>
        <v>4.4320790827402474</v>
      </c>
      <c r="BN22" s="37">
        <f t="shared" ref="BN22:BQ22" si="70">$M$22/AH22</f>
        <v>4.7482780049789941</v>
      </c>
      <c r="BO22" s="37">
        <f t="shared" si="70"/>
        <v>5.0485966998162164</v>
      </c>
      <c r="BP22" s="37">
        <f t="shared" si="70"/>
        <v>16.333845366103429</v>
      </c>
      <c r="BQ22" s="37">
        <f t="shared" si="70"/>
        <v>13.087313716038114</v>
      </c>
      <c r="BR22" s="37">
        <f>$M$22/AL22</f>
        <v>11.763950354261507</v>
      </c>
      <c r="BS22" s="37">
        <f>$M$22/AM22</f>
        <v>10.896210623661247</v>
      </c>
      <c r="BT22" s="29"/>
      <c r="BU22" s="37">
        <f>$M$22/Q22</f>
        <v>0.49649660555465303</v>
      </c>
      <c r="BV22" s="37">
        <f t="shared" ref="BV22:CA22" si="71">$M$22/R22</f>
        <v>0.58552428858913652</v>
      </c>
      <c r="BW22" s="37">
        <f t="shared" si="71"/>
        <v>0.64255766149296956</v>
      </c>
      <c r="BX22" s="37">
        <f t="shared" si="71"/>
        <v>0.68767599466458273</v>
      </c>
      <c r="BY22" s="37">
        <f t="shared" si="71"/>
        <v>0.59919156097854176</v>
      </c>
      <c r="BZ22" s="37">
        <f t="shared" si="71"/>
        <v>0.5210361399813408</v>
      </c>
      <c r="CA22" s="37">
        <f t="shared" si="71"/>
        <v>0.4824408703530933</v>
      </c>
      <c r="CB22" s="29"/>
      <c r="CC22" s="37">
        <f>$M$22/AW22</f>
        <v>3.6636452121382654</v>
      </c>
      <c r="CD22" s="37">
        <f t="shared" ref="CD22:CI22" si="72">$M$22/AX22</f>
        <v>2.8689888388239844</v>
      </c>
      <c r="CE22" s="37">
        <f t="shared" si="72"/>
        <v>2.1899582861002012</v>
      </c>
      <c r="CF22" s="37">
        <f t="shared" si="72"/>
        <v>2.2678739481534871</v>
      </c>
      <c r="CG22" s="37">
        <f t="shared" si="72"/>
        <v>2.1854947208141828</v>
      </c>
      <c r="CH22" s="37">
        <f t="shared" si="72"/>
        <v>2.0701193227123609</v>
      </c>
      <c r="CI22" s="37">
        <f t="shared" si="72"/>
        <v>1.9584938389687294</v>
      </c>
      <c r="CJ22" s="29"/>
      <c r="CK22" s="40" t="str">
        <f t="shared" si="13"/>
        <v>OPAP</v>
      </c>
      <c r="CL22" s="29"/>
    </row>
    <row r="23" spans="2:90" ht="15" customHeight="1">
      <c r="B23" s="3">
        <f t="shared" si="14"/>
        <v>16</v>
      </c>
      <c r="C23" s="15" t="s">
        <v>10</v>
      </c>
      <c r="D23" s="7" t="s">
        <v>30</v>
      </c>
      <c r="E23" s="16" t="s">
        <v>98</v>
      </c>
      <c r="F23" s="16" t="s">
        <v>99</v>
      </c>
      <c r="G23" s="16" t="s">
        <v>96</v>
      </c>
      <c r="H23" s="16" t="s">
        <v>97</v>
      </c>
      <c r="I23" s="29"/>
      <c r="K23" s="65">
        <v>7.95</v>
      </c>
      <c r="L23" s="66">
        <v>490150389</v>
      </c>
      <c r="M23" s="31">
        <f t="shared" si="6"/>
        <v>3896.6955925500001</v>
      </c>
      <c r="N23" s="19"/>
      <c r="O23" s="40" t="str">
        <f t="shared" si="7"/>
        <v>OTE</v>
      </c>
      <c r="P23" s="29"/>
      <c r="Q23" s="54">
        <v>5482.8</v>
      </c>
      <c r="R23" s="54">
        <v>5038.3</v>
      </c>
      <c r="S23" s="54">
        <v>4330.3</v>
      </c>
      <c r="T23" s="54">
        <v>4054.1</v>
      </c>
      <c r="U23" s="54">
        <v>3918.4</v>
      </c>
      <c r="V23" s="57">
        <f>U23*101.5%</f>
        <v>3977.1759999999999</v>
      </c>
      <c r="W23" s="57">
        <f>V23*101.5%</f>
        <v>4036.8336399999994</v>
      </c>
      <c r="X23" s="36"/>
      <c r="Y23" s="54">
        <v>1747.9</v>
      </c>
      <c r="Z23" s="54">
        <v>1662.8</v>
      </c>
      <c r="AA23" s="54">
        <v>1392.9</v>
      </c>
      <c r="AB23" s="54">
        <v>1177.9000000000001</v>
      </c>
      <c r="AC23" s="54">
        <v>1385.5</v>
      </c>
      <c r="AD23" s="57">
        <v>1402</v>
      </c>
      <c r="AE23" s="57">
        <v>1423</v>
      </c>
      <c r="AF23" s="36"/>
      <c r="AG23" s="54">
        <v>54.3</v>
      </c>
      <c r="AH23" s="54">
        <v>119.7</v>
      </c>
      <c r="AI23" s="54">
        <v>471.9</v>
      </c>
      <c r="AJ23" s="54">
        <v>316.7</v>
      </c>
      <c r="AK23" s="54">
        <v>267.39999999999998</v>
      </c>
      <c r="AL23" s="57">
        <v>270.58448213641282</v>
      </c>
      <c r="AM23" s="57">
        <v>274.63745940093827</v>
      </c>
      <c r="AN23" s="36"/>
      <c r="AO23" s="2">
        <f>AG23/($L$23/1000000)</f>
        <v>0.11078232562618653</v>
      </c>
      <c r="AP23" s="2">
        <f t="shared" ref="AP23:AU23" si="73">AH23/($L$23/1000000)</f>
        <v>0.24421076201573716</v>
      </c>
      <c r="AQ23" s="2">
        <f t="shared" si="73"/>
        <v>0.96276573596680337</v>
      </c>
      <c r="AR23" s="2">
        <f t="shared" si="73"/>
        <v>0.64612822331147834</v>
      </c>
      <c r="AS23" s="2">
        <f t="shared" si="73"/>
        <v>0.54554684847959989</v>
      </c>
      <c r="AT23" s="2">
        <f t="shared" si="73"/>
        <v>0.55204379759538003</v>
      </c>
      <c r="AU23" s="2">
        <f t="shared" si="73"/>
        <v>0.56031264192455488</v>
      </c>
      <c r="AV23" s="36"/>
      <c r="AW23" s="54">
        <v>1099.5999999999999</v>
      </c>
      <c r="AX23" s="54">
        <v>1383.5</v>
      </c>
      <c r="AY23" s="54">
        <v>1598.8</v>
      </c>
      <c r="AZ23" s="54">
        <v>1920.3</v>
      </c>
      <c r="BA23" s="54">
        <v>2122</v>
      </c>
      <c r="BB23" s="57">
        <f>BA23+AL23*70%</f>
        <v>2311.4091374954887</v>
      </c>
      <c r="BC23" s="57">
        <f>BB23+AM23*70%</f>
        <v>2503.6553590761455</v>
      </c>
      <c r="BD23" s="29"/>
      <c r="BE23" s="44" t="str">
        <f t="shared" si="68"/>
        <v>OTE</v>
      </c>
      <c r="BF23" s="42" t="str">
        <f t="shared" si="9"/>
        <v>27 April 2015</v>
      </c>
      <c r="BG23" s="1" t="s">
        <v>119</v>
      </c>
      <c r="BH23" s="1" t="s">
        <v>121</v>
      </c>
      <c r="BI23" s="27">
        <v>302103219557</v>
      </c>
      <c r="BJ23" s="29"/>
      <c r="BK23" s="40" t="str">
        <f t="shared" si="69"/>
        <v>OTE</v>
      </c>
      <c r="BL23" s="29"/>
      <c r="BM23" s="37">
        <f>$M$23/AG23</f>
        <v>71.762349770718245</v>
      </c>
      <c r="BN23" s="37">
        <f t="shared" ref="BN23:BQ23" si="74">$M$23/AH23</f>
        <v>32.553847890977444</v>
      </c>
      <c r="BO23" s="37">
        <f t="shared" si="74"/>
        <v>8.2574604631277815</v>
      </c>
      <c r="BP23" s="37">
        <f t="shared" si="74"/>
        <v>12.304059338648564</v>
      </c>
      <c r="BQ23" s="37">
        <f t="shared" si="74"/>
        <v>14.572534003552732</v>
      </c>
      <c r="BR23" s="37">
        <f>$M$23/AL23</f>
        <v>14.401031285251291</v>
      </c>
      <c r="BS23" s="37">
        <f>$M$23/AM23</f>
        <v>14.188507281744419</v>
      </c>
      <c r="BT23" s="29"/>
      <c r="BU23" s="37">
        <f>$M$23/Q23</f>
        <v>0.71071270018056465</v>
      </c>
      <c r="BV23" s="37">
        <f t="shared" ref="BV23:CA23" si="75">$M$23/R23</f>
        <v>0.77341476143738963</v>
      </c>
      <c r="BW23" s="37">
        <f t="shared" si="75"/>
        <v>0.89986735158072184</v>
      </c>
      <c r="BX23" s="37">
        <f t="shared" si="75"/>
        <v>0.9611740195234455</v>
      </c>
      <c r="BY23" s="37">
        <f t="shared" si="75"/>
        <v>0.9944609005078604</v>
      </c>
      <c r="BZ23" s="37">
        <f t="shared" si="75"/>
        <v>0.97976443399789204</v>
      </c>
      <c r="CA23" s="37">
        <f t="shared" si="75"/>
        <v>0.96528515664816961</v>
      </c>
      <c r="CB23" s="29"/>
      <c r="CC23" s="37">
        <f>$M$23/AW23</f>
        <v>3.543739171107676</v>
      </c>
      <c r="CD23" s="37">
        <f t="shared" ref="CD23:CI23" si="76">$M$23/AX23</f>
        <v>2.8165490368991688</v>
      </c>
      <c r="CE23" s="37">
        <f t="shared" si="76"/>
        <v>2.4372626923630225</v>
      </c>
      <c r="CF23" s="37">
        <f t="shared" si="76"/>
        <v>2.0292118900952976</v>
      </c>
      <c r="CG23" s="37">
        <f t="shared" si="76"/>
        <v>1.8363315704759662</v>
      </c>
      <c r="CH23" s="37">
        <f t="shared" si="76"/>
        <v>1.6858528113167526</v>
      </c>
      <c r="CI23" s="37">
        <f t="shared" si="76"/>
        <v>1.5564025529407888</v>
      </c>
      <c r="CJ23" s="29"/>
      <c r="CK23" s="40" t="str">
        <f t="shared" si="13"/>
        <v>OTE</v>
      </c>
      <c r="CL23" s="29"/>
    </row>
    <row r="24" spans="2:90">
      <c r="B24" s="3">
        <f t="shared" si="14"/>
        <v>17</v>
      </c>
      <c r="C24" s="15" t="s">
        <v>128</v>
      </c>
      <c r="D24" s="7" t="s">
        <v>25</v>
      </c>
      <c r="E24" s="16" t="s">
        <v>80</v>
      </c>
      <c r="F24" s="16" t="s">
        <v>81</v>
      </c>
      <c r="G24" s="16" t="s">
        <v>82</v>
      </c>
      <c r="H24" s="16" t="s">
        <v>83</v>
      </c>
      <c r="I24" s="29"/>
      <c r="K24" s="65">
        <v>5.45</v>
      </c>
      <c r="L24" s="66">
        <v>232000000</v>
      </c>
      <c r="M24" s="31">
        <f t="shared" si="6"/>
        <v>1264.4000000000001</v>
      </c>
      <c r="O24" s="40" t="str">
        <f t="shared" si="7"/>
        <v>PPC (DEI)</v>
      </c>
      <c r="P24" s="29"/>
      <c r="Q24" s="54">
        <v>5809.732</v>
      </c>
      <c r="R24" s="54">
        <v>5513.5519999999997</v>
      </c>
      <c r="S24" s="54">
        <v>5985.2219999999998</v>
      </c>
      <c r="T24" s="54">
        <v>5970.83</v>
      </c>
      <c r="U24" s="54">
        <v>5863.6570000000002</v>
      </c>
      <c r="V24" s="57">
        <f>U24*101%</f>
        <v>5922.2935699999998</v>
      </c>
      <c r="W24" s="57">
        <f>V24*101%</f>
        <v>5981.5165056999995</v>
      </c>
      <c r="X24" s="36"/>
      <c r="Y24" s="54">
        <v>1497.7</v>
      </c>
      <c r="Z24" s="54">
        <v>779.82</v>
      </c>
      <c r="AA24" s="54">
        <v>990.85500000000002</v>
      </c>
      <c r="AB24" s="54">
        <v>881.6</v>
      </c>
      <c r="AC24" s="54">
        <v>1022.1</v>
      </c>
      <c r="AD24" s="57">
        <v>1028.2</v>
      </c>
      <c r="AE24" s="57">
        <v>1031.0999999999999</v>
      </c>
      <c r="AF24" s="36"/>
      <c r="AG24" s="54">
        <v>557.92499999999995</v>
      </c>
      <c r="AH24" s="54">
        <v>-148.947</v>
      </c>
      <c r="AI24" s="54">
        <v>41.783000000000001</v>
      </c>
      <c r="AJ24" s="54">
        <v>-225.28800000000001</v>
      </c>
      <c r="AK24" s="54">
        <v>91.322000000000003</v>
      </c>
      <c r="AL24" s="57">
        <v>91.867019274043642</v>
      </c>
      <c r="AM24" s="57">
        <v>92.126126797769288</v>
      </c>
      <c r="AN24" s="36"/>
      <c r="AO24" s="2">
        <f>AG24/($L$24/1000000)</f>
        <v>2.4048491379310342</v>
      </c>
      <c r="AP24" s="2">
        <f t="shared" ref="AP24:AU24" si="77">AH24/($L$24/1000000)</f>
        <v>-0.64201293103448276</v>
      </c>
      <c r="AQ24" s="2">
        <f t="shared" si="77"/>
        <v>0.18009913793103449</v>
      </c>
      <c r="AR24" s="2">
        <f t="shared" si="77"/>
        <v>-0.97106896551724142</v>
      </c>
      <c r="AS24" s="2">
        <f t="shared" si="77"/>
        <v>0.39362931034482762</v>
      </c>
      <c r="AT24" s="2">
        <f t="shared" si="77"/>
        <v>0.39597853135363636</v>
      </c>
      <c r="AU24" s="2">
        <f t="shared" si="77"/>
        <v>0.39709537412831591</v>
      </c>
      <c r="AV24" s="36"/>
      <c r="AW24" s="54">
        <v>6769.5280000000002</v>
      </c>
      <c r="AX24" s="54">
        <v>6500.39</v>
      </c>
      <c r="AY24" s="54">
        <v>5682.2489999999998</v>
      </c>
      <c r="AZ24" s="54">
        <v>5403.5730000000003</v>
      </c>
      <c r="BA24" s="54">
        <v>6134.6589999999997</v>
      </c>
      <c r="BB24" s="57">
        <v>6226.5260192740434</v>
      </c>
      <c r="BC24" s="57">
        <v>6318.6521460718122</v>
      </c>
      <c r="BD24" s="29"/>
      <c r="BE24" s="44" t="str">
        <f t="shared" si="68"/>
        <v>PPC (DEI)</v>
      </c>
      <c r="BF24" s="42" t="str">
        <f t="shared" si="9"/>
        <v>27 April 2015</v>
      </c>
      <c r="BG24" s="1" t="s">
        <v>119</v>
      </c>
      <c r="BH24" s="1" t="s">
        <v>121</v>
      </c>
      <c r="BI24" s="27">
        <v>302103219557</v>
      </c>
      <c r="BJ24" s="29"/>
      <c r="BK24" s="40" t="str">
        <f t="shared" si="69"/>
        <v>PPC (DEI)</v>
      </c>
      <c r="BL24" s="29"/>
      <c r="BM24" s="37">
        <f>$M$24/AG24</f>
        <v>2.266254424877896</v>
      </c>
      <c r="BN24" s="37">
        <f t="shared" ref="BN24:BQ24" si="78">$M$24/AH24</f>
        <v>-8.4889255909820278</v>
      </c>
      <c r="BO24" s="37">
        <f t="shared" si="78"/>
        <v>30.261110978149009</v>
      </c>
      <c r="BP24" s="37">
        <f t="shared" si="78"/>
        <v>-5.61237171975427</v>
      </c>
      <c r="BQ24" s="37">
        <f t="shared" si="78"/>
        <v>13.845513676879614</v>
      </c>
      <c r="BR24" s="37">
        <f>$M$24/AL24</f>
        <v>13.763372426705555</v>
      </c>
      <c r="BS24" s="37">
        <f>$M$24/AM24</f>
        <v>13.724662524622882</v>
      </c>
      <c r="BT24" s="29"/>
      <c r="BU24" s="37">
        <f>$M$24/Q24</f>
        <v>0.21763482377500376</v>
      </c>
      <c r="BV24" s="37">
        <f t="shared" ref="BV24:CA24" si="79">$M$24/R24</f>
        <v>0.22932585019602611</v>
      </c>
      <c r="BW24" s="37">
        <f t="shared" si="79"/>
        <v>0.21125365107593339</v>
      </c>
      <c r="BX24" s="37">
        <f t="shared" si="79"/>
        <v>0.21176285374060225</v>
      </c>
      <c r="BY24" s="37">
        <f t="shared" si="79"/>
        <v>0.21563334963146719</v>
      </c>
      <c r="BZ24" s="37">
        <f t="shared" si="79"/>
        <v>0.2134983659717497</v>
      </c>
      <c r="CA24" s="37">
        <f t="shared" si="79"/>
        <v>0.21138452076410863</v>
      </c>
      <c r="CB24" s="29"/>
      <c r="CC24" s="37">
        <f>$M$24/AW24</f>
        <v>0.186778162377052</v>
      </c>
      <c r="CD24" s="37">
        <f t="shared" ref="CD24:CI24" si="80">$M$24/AX24</f>
        <v>0.19451140623870261</v>
      </c>
      <c r="CE24" s="37">
        <f t="shared" si="80"/>
        <v>0.22251752783096976</v>
      </c>
      <c r="CF24" s="37">
        <f t="shared" si="80"/>
        <v>0.23399332256638339</v>
      </c>
      <c r="CG24" s="37">
        <f t="shared" si="80"/>
        <v>0.20610762554202283</v>
      </c>
      <c r="CH24" s="37">
        <f t="shared" si="80"/>
        <v>0.20306668535329075</v>
      </c>
      <c r="CI24" s="37">
        <f t="shared" si="80"/>
        <v>0.20010596734400926</v>
      </c>
      <c r="CJ24" s="29"/>
      <c r="CK24" s="40" t="str">
        <f t="shared" si="13"/>
        <v>PPC (DEI)</v>
      </c>
      <c r="CL24" s="29"/>
    </row>
    <row r="25" spans="2:90">
      <c r="B25" s="3">
        <f t="shared" si="14"/>
        <v>18</v>
      </c>
      <c r="C25" s="5" t="s">
        <v>1</v>
      </c>
      <c r="D25" s="7" t="s">
        <v>17</v>
      </c>
      <c r="E25" s="7" t="s">
        <v>43</v>
      </c>
      <c r="F25" s="7" t="s">
        <v>44</v>
      </c>
      <c r="G25" s="7" t="s">
        <v>41</v>
      </c>
      <c r="H25" s="7" t="s">
        <v>42</v>
      </c>
      <c r="I25" s="29"/>
      <c r="K25" s="65">
        <v>8</v>
      </c>
      <c r="L25" s="66">
        <v>34770982</v>
      </c>
      <c r="M25" s="31">
        <f t="shared" si="6"/>
        <v>278.16785599999997</v>
      </c>
      <c r="O25" s="40" t="str">
        <f t="shared" si="7"/>
        <v>SARANTIS</v>
      </c>
      <c r="P25" s="29"/>
      <c r="Q25" s="54">
        <v>223.34042299999999</v>
      </c>
      <c r="R25" s="54">
        <v>221.29339200000001</v>
      </c>
      <c r="S25" s="54">
        <v>235.99829</v>
      </c>
      <c r="T25" s="54">
        <v>236.58500000000001</v>
      </c>
      <c r="U25" s="54">
        <v>248.43600000000001</v>
      </c>
      <c r="V25" s="57">
        <v>268.39999999999998</v>
      </c>
      <c r="W25" s="57">
        <v>280</v>
      </c>
      <c r="X25" s="36"/>
      <c r="Y25" s="54">
        <v>20.481794000000001</v>
      </c>
      <c r="Z25" s="54">
        <v>19.619</v>
      </c>
      <c r="AA25" s="54">
        <v>21.166</v>
      </c>
      <c r="AB25" s="54">
        <v>23.065000000000001</v>
      </c>
      <c r="AC25" s="54">
        <v>25.64</v>
      </c>
      <c r="AD25" s="57">
        <v>29.75</v>
      </c>
      <c r="AE25" s="57">
        <v>31</v>
      </c>
      <c r="AF25" s="36"/>
      <c r="AG25" s="54">
        <v>9.5226950000000006</v>
      </c>
      <c r="AH25" s="54">
        <v>9.7358740000000008</v>
      </c>
      <c r="AI25" s="54">
        <v>12.154275999999999</v>
      </c>
      <c r="AJ25" s="54">
        <v>15.526999999999999</v>
      </c>
      <c r="AK25" s="54">
        <v>17.14</v>
      </c>
      <c r="AL25" s="57">
        <v>19.36</v>
      </c>
      <c r="AM25" s="57">
        <v>20.100000000000001</v>
      </c>
      <c r="AN25" s="36"/>
      <c r="AO25" s="2">
        <f>AG25/($L$25/1000000)</f>
        <v>0.27386902676490416</v>
      </c>
      <c r="AP25" s="2">
        <f t="shared" ref="AP25:AU25" si="81">AH25/($L$25/1000000)</f>
        <v>0.27999997239077118</v>
      </c>
      <c r="AQ25" s="2">
        <f t="shared" si="81"/>
        <v>0.34955227896640945</v>
      </c>
      <c r="AR25" s="2">
        <f t="shared" si="81"/>
        <v>0.44655051732504997</v>
      </c>
      <c r="AS25" s="2">
        <f t="shared" si="81"/>
        <v>0.49293977374582065</v>
      </c>
      <c r="AT25" s="2">
        <f t="shared" si="81"/>
        <v>0.55678611550286394</v>
      </c>
      <c r="AU25" s="2">
        <f t="shared" si="81"/>
        <v>0.57806822942187841</v>
      </c>
      <c r="AV25" s="36"/>
      <c r="AW25" s="54">
        <v>124.207629</v>
      </c>
      <c r="AX25" s="54">
        <v>126.525948</v>
      </c>
      <c r="AY25" s="54">
        <v>142.60290000000001</v>
      </c>
      <c r="AZ25" s="54">
        <v>154.44399999999999</v>
      </c>
      <c r="BA25" s="54">
        <v>159.63999999999999</v>
      </c>
      <c r="BB25" s="57">
        <v>174</v>
      </c>
      <c r="BC25" s="57">
        <v>190</v>
      </c>
      <c r="BD25" s="29"/>
      <c r="BE25" s="44" t="str">
        <f t="shared" si="68"/>
        <v>SARANTIS</v>
      </c>
      <c r="BF25" s="42" t="str">
        <f t="shared" si="9"/>
        <v>27 April 2015</v>
      </c>
      <c r="BG25" s="1" t="s">
        <v>119</v>
      </c>
      <c r="BH25" s="1" t="s">
        <v>121</v>
      </c>
      <c r="BI25" s="27">
        <v>302103219557</v>
      </c>
      <c r="BJ25" s="29"/>
      <c r="BK25" s="40" t="str">
        <f t="shared" si="69"/>
        <v>SARANTIS</v>
      </c>
      <c r="BL25" s="29"/>
      <c r="BM25" s="37">
        <f>$M$25/AG25</f>
        <v>29.211043302342453</v>
      </c>
      <c r="BN25" s="37">
        <f t="shared" ref="BN25:BQ25" si="82">$M$25/AH25</f>
        <v>28.571431388697096</v>
      </c>
      <c r="BO25" s="37">
        <f t="shared" si="82"/>
        <v>22.886419232210951</v>
      </c>
      <c r="BP25" s="37">
        <f t="shared" si="82"/>
        <v>17.915106330907452</v>
      </c>
      <c r="BQ25" s="37">
        <f t="shared" si="82"/>
        <v>16.229163127187864</v>
      </c>
      <c r="BR25" s="37">
        <f>$M$25/AL25</f>
        <v>14.368174380165287</v>
      </c>
      <c r="BS25" s="37">
        <f>$M$25/AM25</f>
        <v>13.839196815920396</v>
      </c>
      <c r="BT25" s="29"/>
      <c r="BU25" s="37">
        <f>$M$25/Q25</f>
        <v>1.2454881756895391</v>
      </c>
      <c r="BV25" s="37">
        <f t="shared" ref="BV25:CA25" si="83">$M$25/R25</f>
        <v>1.2570093191033918</v>
      </c>
      <c r="BW25" s="37">
        <f t="shared" si="83"/>
        <v>1.1786858964105205</v>
      </c>
      <c r="BX25" s="37">
        <f t="shared" si="83"/>
        <v>1.1757628590147302</v>
      </c>
      <c r="BY25" s="37">
        <f t="shared" si="83"/>
        <v>1.1196761177929122</v>
      </c>
      <c r="BZ25" s="37">
        <f t="shared" si="83"/>
        <v>1.0363929061102832</v>
      </c>
      <c r="CA25" s="37">
        <f t="shared" si="83"/>
        <v>0.99345662857142847</v>
      </c>
      <c r="CB25" s="29"/>
      <c r="CC25" s="37">
        <f>$M$25/AW25</f>
        <v>2.2395392154213005</v>
      </c>
      <c r="CD25" s="37">
        <f t="shared" ref="CD25:CI25" si="84">$M$25/AX25</f>
        <v>2.1985044206110196</v>
      </c>
      <c r="CE25" s="37">
        <f t="shared" si="84"/>
        <v>1.9506465576787004</v>
      </c>
      <c r="CF25" s="37">
        <f t="shared" si="84"/>
        <v>1.8010920204086918</v>
      </c>
      <c r="CG25" s="37">
        <f t="shared" si="84"/>
        <v>1.7424696567276372</v>
      </c>
      <c r="CH25" s="37">
        <f t="shared" si="84"/>
        <v>1.5986658390804596</v>
      </c>
      <c r="CI25" s="37">
        <f t="shared" si="84"/>
        <v>1.4640413473684208</v>
      </c>
      <c r="CJ25" s="29"/>
      <c r="CK25" s="40" t="str">
        <f t="shared" si="13"/>
        <v>SARANTIS</v>
      </c>
      <c r="CL25" s="29"/>
    </row>
    <row r="26" spans="2:90">
      <c r="B26" s="3">
        <f t="shared" si="14"/>
        <v>19</v>
      </c>
      <c r="C26" s="5" t="s">
        <v>126</v>
      </c>
      <c r="D26" s="7" t="s">
        <v>14</v>
      </c>
      <c r="E26" s="7" t="s">
        <v>52</v>
      </c>
      <c r="F26" s="7" t="s">
        <v>53</v>
      </c>
      <c r="G26" s="7" t="s">
        <v>52</v>
      </c>
      <c r="H26" s="7" t="s">
        <v>54</v>
      </c>
      <c r="I26" s="29"/>
      <c r="K26" s="65">
        <v>1.3</v>
      </c>
      <c r="L26" s="66">
        <v>45094620</v>
      </c>
      <c r="M26" s="31">
        <f t="shared" si="6"/>
        <v>58.623006000000004</v>
      </c>
      <c r="O26" s="40" t="str">
        <f t="shared" si="7"/>
        <v>THRACE PLASTICS</v>
      </c>
      <c r="P26" s="29"/>
      <c r="Q26" s="54">
        <v>234.52</v>
      </c>
      <c r="R26" s="54">
        <v>259.28500000000003</v>
      </c>
      <c r="S26" s="54">
        <v>264.74799999999999</v>
      </c>
      <c r="T26" s="54">
        <v>265.3</v>
      </c>
      <c r="U26" s="54">
        <v>278.18</v>
      </c>
      <c r="V26" s="57">
        <v>292.2</v>
      </c>
      <c r="W26" s="57">
        <v>300.64999999999998</v>
      </c>
      <c r="X26" s="36"/>
      <c r="Y26" s="54">
        <v>18.459</v>
      </c>
      <c r="Z26" s="54">
        <v>22.08</v>
      </c>
      <c r="AA26" s="54">
        <v>24.896999999999998</v>
      </c>
      <c r="AB26" s="54">
        <v>19.942496999999996</v>
      </c>
      <c r="AC26" s="54">
        <f>14.658+8.86</f>
        <v>23.518000000000001</v>
      </c>
      <c r="AD26" s="57">
        <v>25.3</v>
      </c>
      <c r="AE26" s="57">
        <v>26</v>
      </c>
      <c r="AF26" s="36"/>
      <c r="AG26" s="54">
        <v>1.07</v>
      </c>
      <c r="AH26" s="54">
        <v>4.4779999999999998</v>
      </c>
      <c r="AI26" s="54">
        <v>5.9480000000000004</v>
      </c>
      <c r="AJ26" s="54">
        <v>2.4860000000000002</v>
      </c>
      <c r="AK26" s="54">
        <v>6.5</v>
      </c>
      <c r="AL26" s="57">
        <v>7</v>
      </c>
      <c r="AM26" s="57">
        <v>7.2</v>
      </c>
      <c r="AN26" s="36"/>
      <c r="AO26" s="2">
        <f>AG26/($L$26/1000000)</f>
        <v>2.3727885942935102E-2</v>
      </c>
      <c r="AP26" s="2">
        <f t="shared" ref="AP26:AU26" si="85">AH26/($L$26/1000000)</f>
        <v>9.9302311450900349E-2</v>
      </c>
      <c r="AQ26" s="2">
        <f t="shared" si="85"/>
        <v>0.13190043512951213</v>
      </c>
      <c r="AR26" s="2">
        <f t="shared" si="85"/>
        <v>5.5128527527230527E-2</v>
      </c>
      <c r="AS26" s="2">
        <f t="shared" si="85"/>
        <v>0.14414136320474594</v>
      </c>
      <c r="AT26" s="2">
        <f t="shared" si="85"/>
        <v>0.15522916037434178</v>
      </c>
      <c r="AU26" s="2">
        <f t="shared" si="85"/>
        <v>0.15966427924218013</v>
      </c>
      <c r="AV26" s="36"/>
      <c r="AW26" s="54">
        <v>105.755</v>
      </c>
      <c r="AX26" s="54">
        <v>99.332999999999998</v>
      </c>
      <c r="AY26" s="54">
        <v>109.58499999999999</v>
      </c>
      <c r="AZ26" s="54">
        <v>112.242</v>
      </c>
      <c r="BA26" s="54">
        <v>110.84</v>
      </c>
      <c r="BB26" s="57">
        <f>BA26+AL26*30%</f>
        <v>112.94</v>
      </c>
      <c r="BC26" s="57">
        <f>BB26+AM26*30%</f>
        <v>115.1</v>
      </c>
      <c r="BD26" s="29"/>
      <c r="BE26" s="44" t="str">
        <f t="shared" si="68"/>
        <v>THRACE PLASTICS</v>
      </c>
      <c r="BF26" s="42" t="str">
        <f t="shared" si="9"/>
        <v>27 April 2015</v>
      </c>
      <c r="BG26" s="1" t="s">
        <v>119</v>
      </c>
      <c r="BH26" s="1" t="s">
        <v>121</v>
      </c>
      <c r="BI26" s="27">
        <v>302103219557</v>
      </c>
      <c r="BJ26" s="29"/>
      <c r="BK26" s="40" t="str">
        <f t="shared" si="69"/>
        <v>THRACE PLASTICS</v>
      </c>
      <c r="BL26" s="29"/>
      <c r="BM26" s="37">
        <f>$M$26/AG26</f>
        <v>54.787856074766353</v>
      </c>
      <c r="BN26" s="37">
        <f t="shared" ref="BN26:BQ26" si="86">$M$26/AH26</f>
        <v>13.09133675748102</v>
      </c>
      <c r="BO26" s="37">
        <f t="shared" si="86"/>
        <v>9.8559189643577678</v>
      </c>
      <c r="BP26" s="37">
        <f t="shared" si="86"/>
        <v>23.581257441673369</v>
      </c>
      <c r="BQ26" s="37">
        <f t="shared" si="86"/>
        <v>9.0189240000000002</v>
      </c>
      <c r="BR26" s="37">
        <f>$M$26/AL26</f>
        <v>8.3747151428571431</v>
      </c>
      <c r="BS26" s="37">
        <f>$M$26/AM26</f>
        <v>8.1420841666666668</v>
      </c>
      <c r="BT26" s="29"/>
      <c r="BU26" s="37">
        <f>$M$26/Q26</f>
        <v>0.24997017738359203</v>
      </c>
      <c r="BV26" s="37">
        <f t="shared" ref="BV26:CA26" si="87">$M$26/R26</f>
        <v>0.22609486086738531</v>
      </c>
      <c r="BW26" s="37">
        <f t="shared" si="87"/>
        <v>0.22142945744632633</v>
      </c>
      <c r="BX26" s="37">
        <f t="shared" si="87"/>
        <v>0.2209687372785526</v>
      </c>
      <c r="BY26" s="37">
        <f t="shared" si="87"/>
        <v>0.21073767344884609</v>
      </c>
      <c r="BZ26" s="37">
        <f t="shared" si="87"/>
        <v>0.2006263039014374</v>
      </c>
      <c r="CA26" s="37">
        <f t="shared" si="87"/>
        <v>0.19498754698154003</v>
      </c>
      <c r="CB26" s="29"/>
      <c r="CC26" s="37">
        <f>$M$26/AW26</f>
        <v>0.55432845728334368</v>
      </c>
      <c r="CD26" s="37">
        <f t="shared" ref="CD26:CI26" si="88">$M$26/AX26</f>
        <v>0.59016647035728309</v>
      </c>
      <c r="CE26" s="37">
        <f t="shared" si="88"/>
        <v>0.53495465620294758</v>
      </c>
      <c r="CF26" s="37">
        <f t="shared" si="88"/>
        <v>0.52229117442668516</v>
      </c>
      <c r="CG26" s="37">
        <f t="shared" si="88"/>
        <v>0.5288975640562974</v>
      </c>
      <c r="CH26" s="37">
        <f t="shared" si="88"/>
        <v>0.5190632725340889</v>
      </c>
      <c r="CI26" s="37">
        <f t="shared" si="88"/>
        <v>0.50932238053866208</v>
      </c>
      <c r="CJ26" s="29"/>
      <c r="CK26" s="40" t="str">
        <f t="shared" si="13"/>
        <v>THRACE PLASTICS</v>
      </c>
      <c r="CL26" s="29"/>
    </row>
    <row r="27" spans="2:90">
      <c r="B27" s="3">
        <f t="shared" si="14"/>
        <v>20</v>
      </c>
      <c r="C27" s="5" t="s">
        <v>3</v>
      </c>
      <c r="D27" s="7" t="s">
        <v>15</v>
      </c>
      <c r="E27" s="7" t="s">
        <v>48</v>
      </c>
      <c r="F27" s="7" t="s">
        <v>49</v>
      </c>
      <c r="G27" s="7" t="s">
        <v>50</v>
      </c>
      <c r="H27" s="7" t="s">
        <v>51</v>
      </c>
      <c r="I27" s="29"/>
      <c r="K27" s="65">
        <v>22.78</v>
      </c>
      <c r="L27" s="66">
        <v>77063568</v>
      </c>
      <c r="M27" s="31">
        <f t="shared" si="0"/>
        <v>1755.5080790400002</v>
      </c>
      <c r="O27" s="40" t="str">
        <f t="shared" si="1"/>
        <v>TITAN</v>
      </c>
      <c r="P27" s="29"/>
      <c r="Q27" s="55">
        <v>1350.4880000000001</v>
      </c>
      <c r="R27" s="55">
        <v>1091.404</v>
      </c>
      <c r="S27" s="54">
        <v>1130.6600000000001</v>
      </c>
      <c r="T27" s="54">
        <v>1127.9359999999999</v>
      </c>
      <c r="U27" s="54">
        <v>1158.414</v>
      </c>
      <c r="V27" s="52">
        <v>1200</v>
      </c>
      <c r="W27" s="52">
        <v>1250</v>
      </c>
      <c r="X27" s="29"/>
      <c r="Y27" s="55">
        <v>315.08499999999998</v>
      </c>
      <c r="Z27" s="55">
        <v>244.1</v>
      </c>
      <c r="AA27" s="54">
        <v>195.83799999999999</v>
      </c>
      <c r="AB27" s="54">
        <v>196.00700000000001</v>
      </c>
      <c r="AC27" s="54">
        <v>182</v>
      </c>
      <c r="AD27" s="52">
        <v>195</v>
      </c>
      <c r="AE27" s="52">
        <v>210</v>
      </c>
      <c r="AF27" s="29"/>
      <c r="AG27" s="54">
        <v>103.075</v>
      </c>
      <c r="AH27" s="54">
        <v>11.010999999999999</v>
      </c>
      <c r="AI27" s="54">
        <v>-24.52</v>
      </c>
      <c r="AJ27" s="54">
        <v>-36.073999999999998</v>
      </c>
      <c r="AK27" s="54">
        <v>30.946999999999999</v>
      </c>
      <c r="AL27" s="52">
        <v>50</v>
      </c>
      <c r="AM27" s="52">
        <v>70</v>
      </c>
      <c r="AN27" s="29"/>
      <c r="AO27" s="2">
        <f>AG27/($L$27/1000000)</f>
        <v>1.3375321526768653</v>
      </c>
      <c r="AP27" s="2">
        <f t="shared" ref="AP27:AU27" si="89">AH27/($L$27/1000000)</f>
        <v>0.14288204252364747</v>
      </c>
      <c r="AQ27" s="2">
        <f t="shared" si="89"/>
        <v>-0.31817888317862469</v>
      </c>
      <c r="AR27" s="2">
        <f t="shared" si="89"/>
        <v>-0.46810705676124414</v>
      </c>
      <c r="AS27" s="2">
        <f t="shared" si="89"/>
        <v>0.40157756516023235</v>
      </c>
      <c r="AT27" s="2">
        <f t="shared" si="89"/>
        <v>0.64881501463830482</v>
      </c>
      <c r="AU27" s="2">
        <f t="shared" si="89"/>
        <v>0.90834102049362675</v>
      </c>
      <c r="AV27" s="29"/>
      <c r="AW27" s="54">
        <v>1568.2670000000001</v>
      </c>
      <c r="AX27" s="54">
        <v>1557.4659999999999</v>
      </c>
      <c r="AY27" s="54">
        <v>1534.463</v>
      </c>
      <c r="AZ27" s="54">
        <v>1416.127</v>
      </c>
      <c r="BA27" s="54">
        <v>1507.0050000000001</v>
      </c>
      <c r="BB27" s="52">
        <v>1550</v>
      </c>
      <c r="BC27" s="52">
        <v>1600</v>
      </c>
      <c r="BD27" s="29"/>
      <c r="BE27" s="51" t="str">
        <f>C27</f>
        <v>TITAN</v>
      </c>
      <c r="BF27" s="42" t="str">
        <f t="shared" si="9"/>
        <v>27 April 2015</v>
      </c>
      <c r="BG27" s="1" t="s">
        <v>132</v>
      </c>
      <c r="BH27" s="1" t="s">
        <v>133</v>
      </c>
      <c r="BI27" s="27">
        <v>302103219557</v>
      </c>
      <c r="BJ27" s="29"/>
      <c r="BK27" s="40" t="str">
        <f>BE27</f>
        <v>TITAN</v>
      </c>
      <c r="BL27" s="29"/>
      <c r="BM27" s="37">
        <f>$M$27/AG27</f>
        <v>17.031366277370847</v>
      </c>
      <c r="BN27" s="37">
        <f t="shared" ref="BN27:BQ27" si="90">$M$27/AH27</f>
        <v>159.43221133775319</v>
      </c>
      <c r="BO27" s="37">
        <f t="shared" si="90"/>
        <v>-71.594946127243077</v>
      </c>
      <c r="BP27" s="37">
        <f t="shared" si="90"/>
        <v>-48.664081583411885</v>
      </c>
      <c r="BQ27" s="37">
        <f t="shared" si="90"/>
        <v>56.726276506284947</v>
      </c>
      <c r="BR27" s="37">
        <f>$M$27/AL27</f>
        <v>35.110161580800003</v>
      </c>
      <c r="BS27" s="37">
        <f>$M$27/AM27</f>
        <v>25.078686843428574</v>
      </c>
      <c r="BT27" s="29"/>
      <c r="BU27" s="37">
        <f>$M$27/Q27</f>
        <v>1.2999064627305095</v>
      </c>
      <c r="BV27" s="37">
        <f t="shared" ref="BV27:CA27" si="91">$M$27/R27</f>
        <v>1.6084860226277347</v>
      </c>
      <c r="BW27" s="37">
        <f t="shared" si="91"/>
        <v>1.5526401208497693</v>
      </c>
      <c r="BX27" s="37">
        <f t="shared" si="91"/>
        <v>1.5563897943145713</v>
      </c>
      <c r="BY27" s="37">
        <f t="shared" si="91"/>
        <v>1.5154410073082683</v>
      </c>
      <c r="BZ27" s="37">
        <f t="shared" si="91"/>
        <v>1.4629233992000001</v>
      </c>
      <c r="CA27" s="37">
        <f t="shared" si="91"/>
        <v>1.4044064632320001</v>
      </c>
      <c r="CB27" s="29"/>
      <c r="CC27" s="37">
        <f>$M$27/AW27</f>
        <v>1.1193936230501567</v>
      </c>
      <c r="CD27" s="37">
        <f t="shared" ref="CD27:CI28" si="92">$M$27/AX27</f>
        <v>1.1271565986287986</v>
      </c>
      <c r="CE27" s="37">
        <f t="shared" si="92"/>
        <v>1.1440537041557863</v>
      </c>
      <c r="CF27" s="37">
        <f t="shared" si="92"/>
        <v>1.2396544088489241</v>
      </c>
      <c r="CG27" s="37">
        <f t="shared" si="92"/>
        <v>1.1648986426985977</v>
      </c>
      <c r="CH27" s="37">
        <f t="shared" si="92"/>
        <v>1.1325858574451615</v>
      </c>
      <c r="CI27" s="37">
        <f t="shared" si="92"/>
        <v>1.0971925494000001</v>
      </c>
      <c r="CJ27" s="29"/>
      <c r="CK27" s="40" t="str">
        <f t="shared" si="13"/>
        <v>TITAN</v>
      </c>
      <c r="CL27" s="29"/>
    </row>
    <row r="28" spans="2:90">
      <c r="B28" s="3">
        <f>B27+1</f>
        <v>21</v>
      </c>
      <c r="C28" s="5" t="s">
        <v>139</v>
      </c>
      <c r="D28" s="7" t="s">
        <v>140</v>
      </c>
      <c r="E28" s="7" t="s">
        <v>141</v>
      </c>
      <c r="F28" s="7" t="s">
        <v>142</v>
      </c>
      <c r="G28" s="7" t="s">
        <v>143</v>
      </c>
      <c r="H28" s="7" t="s">
        <v>144</v>
      </c>
      <c r="I28" s="29"/>
      <c r="K28" s="65">
        <v>4.96</v>
      </c>
      <c r="L28" s="66">
        <v>106500000</v>
      </c>
      <c r="M28" s="31">
        <f t="shared" si="0"/>
        <v>528.24</v>
      </c>
      <c r="O28" s="40" t="str">
        <f t="shared" si="1"/>
        <v>EYDAP</v>
      </c>
      <c r="P28" s="29"/>
      <c r="Q28" s="54">
        <v>379</v>
      </c>
      <c r="R28" s="54">
        <v>360.8</v>
      </c>
      <c r="S28" s="54">
        <v>335.34</v>
      </c>
      <c r="T28" s="54">
        <v>336.17</v>
      </c>
      <c r="U28" s="54">
        <v>326.387</v>
      </c>
      <c r="V28" s="49">
        <v>330.89</v>
      </c>
      <c r="W28" s="49">
        <v>334.54</v>
      </c>
      <c r="X28" s="29"/>
      <c r="Y28" s="54">
        <v>65.5</v>
      </c>
      <c r="Z28" s="54">
        <v>85.05</v>
      </c>
      <c r="AA28" s="54">
        <v>116.31</v>
      </c>
      <c r="AB28" s="54">
        <v>117.15</v>
      </c>
      <c r="AC28" s="54">
        <v>87.637</v>
      </c>
      <c r="AD28" s="49">
        <v>100.92144999999999</v>
      </c>
      <c r="AE28" s="49">
        <v>108.72550000000001</v>
      </c>
      <c r="AF28" s="29"/>
      <c r="AG28" s="54">
        <v>11.15</v>
      </c>
      <c r="AH28" s="54">
        <v>30.55</v>
      </c>
      <c r="AI28" s="54">
        <v>46.9</v>
      </c>
      <c r="AJ28" s="54">
        <v>78.16</v>
      </c>
      <c r="AK28" s="54">
        <v>41.957000000000001</v>
      </c>
      <c r="AL28" s="49">
        <v>67.832449999999994</v>
      </c>
      <c r="AM28" s="49">
        <v>70.253399999999999</v>
      </c>
      <c r="AN28" s="29"/>
      <c r="AO28" s="35">
        <f>AG28/($L$28/1000000)</f>
        <v>0.10469483568075118</v>
      </c>
      <c r="AP28" s="35">
        <f t="shared" ref="AP28:AU28" si="93">AH28/($L$28/1000000)</f>
        <v>0.2868544600938967</v>
      </c>
      <c r="AQ28" s="35">
        <f t="shared" si="93"/>
        <v>0.4403755868544601</v>
      </c>
      <c r="AR28" s="35">
        <f t="shared" si="93"/>
        <v>0.7338967136150234</v>
      </c>
      <c r="AS28" s="35">
        <f t="shared" si="93"/>
        <v>0.39396244131455399</v>
      </c>
      <c r="AT28" s="35">
        <f t="shared" si="93"/>
        <v>0.63692441314553983</v>
      </c>
      <c r="AU28" s="35">
        <f t="shared" si="93"/>
        <v>0.65965633802816903</v>
      </c>
      <c r="AV28" s="29"/>
      <c r="AW28" s="54">
        <v>831</v>
      </c>
      <c r="AX28" s="54">
        <v>857</v>
      </c>
      <c r="AY28" s="54">
        <v>882</v>
      </c>
      <c r="AZ28" s="54">
        <v>950.6</v>
      </c>
      <c r="BA28" s="54">
        <v>921.31</v>
      </c>
      <c r="BB28" s="49">
        <v>965.40109249999989</v>
      </c>
      <c r="BC28" s="49">
        <v>1011.0658024999999</v>
      </c>
      <c r="BD28" s="29"/>
      <c r="BE28" s="50" t="str">
        <f t="shared" ref="BE28:BE32" si="94">C28</f>
        <v>EYDAP</v>
      </c>
      <c r="BF28" s="42" t="str">
        <f t="shared" si="9"/>
        <v>27 April 2015</v>
      </c>
      <c r="BG28" s="41" t="s">
        <v>145</v>
      </c>
      <c r="BH28" s="1" t="s">
        <v>146</v>
      </c>
      <c r="BI28" s="27">
        <v>302103219557</v>
      </c>
      <c r="BJ28" s="29"/>
      <c r="BK28" s="40" t="str">
        <f t="shared" ref="BK28:BK32" si="95">BE28</f>
        <v>EYDAP</v>
      </c>
      <c r="BL28" s="29"/>
      <c r="BM28" s="37">
        <f>$M$28/AG28</f>
        <v>47.375784753363227</v>
      </c>
      <c r="BN28" s="37">
        <f t="shared" ref="BN28:BQ28" si="96">$M$28/AH28</f>
        <v>17.29099836333879</v>
      </c>
      <c r="BO28" s="37">
        <f t="shared" si="96"/>
        <v>11.263113006396589</v>
      </c>
      <c r="BP28" s="37">
        <f t="shared" si="96"/>
        <v>6.7584442169907888</v>
      </c>
      <c r="BQ28" s="37">
        <f t="shared" si="96"/>
        <v>12.590032652477536</v>
      </c>
      <c r="BR28" s="37">
        <f>$M$28/AL28</f>
        <v>7.7874232760279192</v>
      </c>
      <c r="BS28" s="37">
        <f>$M$28/AM28</f>
        <v>7.51906669285757</v>
      </c>
      <c r="BT28" s="29"/>
      <c r="BU28" s="37">
        <f>$M$28/Q28</f>
        <v>1.3937730870712401</v>
      </c>
      <c r="BV28" s="37">
        <f t="shared" ref="BV28:CA28" si="97">$M$28/R28</f>
        <v>1.464079822616408</v>
      </c>
      <c r="BW28" s="37">
        <f t="shared" si="97"/>
        <v>1.5752370728216141</v>
      </c>
      <c r="BX28" s="37">
        <f t="shared" si="97"/>
        <v>1.571347829966981</v>
      </c>
      <c r="BY28" s="37">
        <f t="shared" si="97"/>
        <v>1.6184468131390037</v>
      </c>
      <c r="BZ28" s="37">
        <f t="shared" si="97"/>
        <v>1.5964217715857234</v>
      </c>
      <c r="CA28" s="37">
        <f t="shared" si="97"/>
        <v>1.5790040055000896</v>
      </c>
      <c r="CB28" s="29"/>
      <c r="CC28" s="37">
        <f>$M$28/AW28</f>
        <v>0.63566787003610115</v>
      </c>
      <c r="CD28" s="37">
        <f t="shared" si="92"/>
        <v>2.048434164574096</v>
      </c>
      <c r="CE28" s="37">
        <f t="shared" si="92"/>
        <v>1.9903719717006805</v>
      </c>
      <c r="CF28" s="37">
        <f t="shared" si="92"/>
        <v>1.8467368809593943</v>
      </c>
      <c r="CG28" s="37">
        <f t="shared" si="92"/>
        <v>1.9054477635540701</v>
      </c>
      <c r="CH28" s="37">
        <f t="shared" si="92"/>
        <v>1.818423547143438</v>
      </c>
      <c r="CI28" s="37">
        <f t="shared" si="92"/>
        <v>1.7362945860687444</v>
      </c>
      <c r="CJ28" s="29"/>
      <c r="CK28" s="40" t="str">
        <f t="shared" si="13"/>
        <v>EYDAP</v>
      </c>
      <c r="CL28" s="29"/>
    </row>
    <row r="29" spans="2:90">
      <c r="B29" s="3">
        <f t="shared" si="14"/>
        <v>22</v>
      </c>
      <c r="C29" s="5" t="s">
        <v>147</v>
      </c>
      <c r="D29" s="7" t="s">
        <v>148</v>
      </c>
      <c r="E29" s="7" t="s">
        <v>149</v>
      </c>
      <c r="F29" s="7" t="s">
        <v>150</v>
      </c>
      <c r="G29" s="7" t="s">
        <v>149</v>
      </c>
      <c r="H29" s="7" t="s">
        <v>151</v>
      </c>
      <c r="I29" s="29"/>
      <c r="K29" s="65">
        <v>1.56</v>
      </c>
      <c r="L29" s="66">
        <v>50593832</v>
      </c>
      <c r="M29" s="31">
        <f t="shared" si="0"/>
        <v>78.926377920000007</v>
      </c>
      <c r="O29" s="40" t="str">
        <f t="shared" si="1"/>
        <v>FRIGOGLASS</v>
      </c>
      <c r="P29" s="29"/>
      <c r="Q29" s="54">
        <v>457.22</v>
      </c>
      <c r="R29" s="54">
        <v>555.21</v>
      </c>
      <c r="S29" s="54">
        <v>581.25</v>
      </c>
      <c r="T29" s="54">
        <v>522.5</v>
      </c>
      <c r="U29" s="54">
        <v>487.04599999999999</v>
      </c>
      <c r="V29" s="49">
        <v>504.09260999999998</v>
      </c>
      <c r="W29" s="49">
        <v>546.94048184999997</v>
      </c>
      <c r="X29" s="29"/>
      <c r="Y29" s="54">
        <v>74.2</v>
      </c>
      <c r="Z29" s="54">
        <v>81.599999999999994</v>
      </c>
      <c r="AA29" s="54">
        <v>67.8</v>
      </c>
      <c r="AB29" s="54">
        <v>62.91</v>
      </c>
      <c r="AC29" s="54">
        <v>64.89</v>
      </c>
      <c r="AD29" s="49">
        <v>66.23</v>
      </c>
      <c r="AE29" s="49">
        <v>73.836965049750006</v>
      </c>
      <c r="AF29" s="29"/>
      <c r="AG29" s="54">
        <v>20.64</v>
      </c>
      <c r="AH29" s="54">
        <v>20.059999999999999</v>
      </c>
      <c r="AI29" s="54">
        <v>-14.97</v>
      </c>
      <c r="AJ29" s="54">
        <v>-21</v>
      </c>
      <c r="AK29" s="54">
        <v>-56.502000000000002</v>
      </c>
      <c r="AL29" s="49">
        <v>-1.256</v>
      </c>
      <c r="AM29" s="49">
        <v>5.984</v>
      </c>
      <c r="AN29" s="29"/>
      <c r="AO29" s="35">
        <f>AG29/($L$29/1000000)</f>
        <v>0.40795486690946836</v>
      </c>
      <c r="AP29" s="35">
        <f t="shared" ref="AP29:AU29" si="98">AH29/($L$29/1000000)</f>
        <v>0.39649101890522936</v>
      </c>
      <c r="AQ29" s="35">
        <f t="shared" si="98"/>
        <v>-0.29588587004044287</v>
      </c>
      <c r="AR29" s="35">
        <f t="shared" si="98"/>
        <v>-0.41507035877416837</v>
      </c>
      <c r="AS29" s="35">
        <f t="shared" si="98"/>
        <v>-1.1167764481646696</v>
      </c>
      <c r="AT29" s="35">
        <f t="shared" si="98"/>
        <v>-2.4825160505731213E-2</v>
      </c>
      <c r="AU29" s="35">
        <f t="shared" si="98"/>
        <v>0.11827528699545826</v>
      </c>
      <c r="AV29" s="29"/>
      <c r="AW29" s="54">
        <v>120</v>
      </c>
      <c r="AX29" s="54">
        <v>137</v>
      </c>
      <c r="AY29" s="54">
        <v>109.595</v>
      </c>
      <c r="AZ29" s="54">
        <v>79.105000000000004</v>
      </c>
      <c r="BA29" s="54">
        <v>28.178999999999998</v>
      </c>
      <c r="BB29" s="49">
        <v>27.362599999999997</v>
      </c>
      <c r="BC29" s="49">
        <v>31.252199999999998</v>
      </c>
      <c r="BD29" s="29"/>
      <c r="BE29" s="50" t="str">
        <f t="shared" si="94"/>
        <v>FRIGOGLASS</v>
      </c>
      <c r="BF29" s="42" t="str">
        <f t="shared" si="9"/>
        <v>27 April 2015</v>
      </c>
      <c r="BG29" s="41" t="s">
        <v>145</v>
      </c>
      <c r="BH29" s="1" t="s">
        <v>146</v>
      </c>
      <c r="BI29" s="27">
        <v>302103219557</v>
      </c>
      <c r="BJ29" s="29"/>
      <c r="BK29" s="40" t="str">
        <f t="shared" si="95"/>
        <v>FRIGOGLASS</v>
      </c>
      <c r="BL29" s="29"/>
      <c r="BM29" s="37">
        <f>$M$29/AG29</f>
        <v>3.8239524186046516</v>
      </c>
      <c r="BN29" s="37">
        <f t="shared" ref="BN29:BQ29" si="99">$M$29/AH29</f>
        <v>3.93451534995015</v>
      </c>
      <c r="BO29" s="37">
        <f t="shared" si="99"/>
        <v>-5.2723031342685376</v>
      </c>
      <c r="BP29" s="37">
        <f t="shared" si="99"/>
        <v>-3.7583989485714291</v>
      </c>
      <c r="BQ29" s="37">
        <f t="shared" si="99"/>
        <v>-1.3968775958373156</v>
      </c>
      <c r="BR29" s="37">
        <f>$M$29/AL29</f>
        <v>-62.839472866242041</v>
      </c>
      <c r="BS29" s="37">
        <f>$M$29/AM29</f>
        <v>13.189568502673797</v>
      </c>
      <c r="BT29" s="29"/>
      <c r="BU29" s="37">
        <f>$M$29/Q29</f>
        <v>0.17262232168321595</v>
      </c>
      <c r="BV29" s="37">
        <f t="shared" ref="BV29:CA29" si="100">$M$29/R29</f>
        <v>0.14215590122656294</v>
      </c>
      <c r="BW29" s="37">
        <f t="shared" si="100"/>
        <v>0.13578731685161291</v>
      </c>
      <c r="BX29" s="37">
        <f t="shared" si="100"/>
        <v>0.15105526874641151</v>
      </c>
      <c r="BY29" s="37">
        <f t="shared" si="100"/>
        <v>0.16205117775323072</v>
      </c>
      <c r="BZ29" s="37">
        <f t="shared" si="100"/>
        <v>0.15657118623500552</v>
      </c>
      <c r="CA29" s="37">
        <f t="shared" si="100"/>
        <v>0.14430524076959036</v>
      </c>
      <c r="CB29" s="29"/>
      <c r="CC29" s="37">
        <f>$M$29/AW29</f>
        <v>0.65771981600000007</v>
      </c>
      <c r="CD29" s="37">
        <f t="shared" ref="CD29:CI29" si="101">$M$29/AX29</f>
        <v>0.57610494832116799</v>
      </c>
      <c r="CE29" s="37">
        <f t="shared" si="101"/>
        <v>0.72016403960034681</v>
      </c>
      <c r="CF29" s="37">
        <f t="shared" si="101"/>
        <v>0.9977419622021364</v>
      </c>
      <c r="CG29" s="37">
        <f t="shared" si="101"/>
        <v>2.8008934994144581</v>
      </c>
      <c r="CH29" s="37">
        <f t="shared" si="101"/>
        <v>2.884461926863676</v>
      </c>
      <c r="CI29" s="37">
        <f t="shared" si="101"/>
        <v>2.5254663006124374</v>
      </c>
      <c r="CJ29" s="29"/>
      <c r="CK29" s="40" t="str">
        <f t="shared" si="13"/>
        <v>FRIGOGLASS</v>
      </c>
      <c r="CL29" s="29"/>
    </row>
    <row r="30" spans="2:90">
      <c r="B30" s="3">
        <f t="shared" si="14"/>
        <v>23</v>
      </c>
      <c r="C30" s="5" t="s">
        <v>152</v>
      </c>
      <c r="D30" s="7" t="s">
        <v>153</v>
      </c>
      <c r="E30" s="7" t="s">
        <v>154</v>
      </c>
      <c r="F30" s="7" t="s">
        <v>155</v>
      </c>
      <c r="G30" s="7" t="s">
        <v>154</v>
      </c>
      <c r="H30" s="7" t="s">
        <v>156</v>
      </c>
      <c r="I30" s="29"/>
      <c r="K30" s="65">
        <v>5.94</v>
      </c>
      <c r="L30" s="66">
        <v>116915862</v>
      </c>
      <c r="M30" s="31">
        <f t="shared" si="0"/>
        <v>694.48022028000003</v>
      </c>
      <c r="O30" s="40" t="str">
        <f t="shared" si="1"/>
        <v>MYTILINEOS</v>
      </c>
      <c r="P30" s="29"/>
      <c r="Q30" s="54">
        <v>1001.4</v>
      </c>
      <c r="R30" s="54">
        <v>1571</v>
      </c>
      <c r="S30" s="54">
        <v>1454</v>
      </c>
      <c r="T30" s="54">
        <v>1402.95</v>
      </c>
      <c r="U30" s="54">
        <v>1232.604</v>
      </c>
      <c r="V30" s="49">
        <v>1233.8366039999999</v>
      </c>
      <c r="W30" s="49">
        <v>1246.1749700399998</v>
      </c>
      <c r="X30" s="29"/>
      <c r="Y30" s="54">
        <v>155.55000000000001</v>
      </c>
      <c r="Z30" s="54">
        <v>192</v>
      </c>
      <c r="AA30" s="54">
        <v>164.29</v>
      </c>
      <c r="AB30" s="54">
        <v>204.85</v>
      </c>
      <c r="AC30" s="54">
        <v>253.94300000000001</v>
      </c>
      <c r="AD30" s="49">
        <v>261.57336004799998</v>
      </c>
      <c r="AE30" s="49">
        <v>267.92761855859999</v>
      </c>
      <c r="AF30" s="29"/>
      <c r="AG30" s="54">
        <v>55.54</v>
      </c>
      <c r="AH30" s="54">
        <v>44.63</v>
      </c>
      <c r="AI30" s="54">
        <v>20.149999999999999</v>
      </c>
      <c r="AJ30" s="54">
        <v>22.504999999999999</v>
      </c>
      <c r="AK30" s="54">
        <v>64.900000000000006</v>
      </c>
      <c r="AL30" s="49">
        <v>86.368562279999992</v>
      </c>
      <c r="AM30" s="49">
        <v>96.578560178099991</v>
      </c>
      <c r="AN30" s="29"/>
      <c r="AO30" s="35">
        <f>AG30/($L$30/1000000)</f>
        <v>0.47504247114048559</v>
      </c>
      <c r="AP30" s="35">
        <f t="shared" ref="AP30:AU30" si="102">AH30/($L$30/1000000)</f>
        <v>0.38172750246668841</v>
      </c>
      <c r="AQ30" s="35">
        <f t="shared" si="102"/>
        <v>0.17234616120779231</v>
      </c>
      <c r="AR30" s="35">
        <f t="shared" si="102"/>
        <v>0.19248885151272288</v>
      </c>
      <c r="AS30" s="35">
        <f t="shared" si="102"/>
        <v>0.55510004279829883</v>
      </c>
      <c r="AT30" s="35">
        <f t="shared" si="102"/>
        <v>0.73872407731980794</v>
      </c>
      <c r="AU30" s="35">
        <f t="shared" si="102"/>
        <v>0.82605181646011372</v>
      </c>
      <c r="AV30" s="29"/>
      <c r="AW30" s="54">
        <v>724</v>
      </c>
      <c r="AX30" s="54">
        <v>749</v>
      </c>
      <c r="AY30" s="54">
        <v>752</v>
      </c>
      <c r="AZ30" s="54">
        <v>864.29100000000005</v>
      </c>
      <c r="BA30" s="54">
        <v>909.553</v>
      </c>
      <c r="BB30" s="49">
        <v>965.69256548199996</v>
      </c>
      <c r="BC30" s="49">
        <v>1028.4686295977649</v>
      </c>
      <c r="BD30" s="29"/>
      <c r="BE30" s="50" t="str">
        <f t="shared" si="94"/>
        <v>MYTILINEOS</v>
      </c>
      <c r="BF30" s="42" t="str">
        <f t="shared" si="9"/>
        <v>27 April 2015</v>
      </c>
      <c r="BG30" s="41" t="s">
        <v>145</v>
      </c>
      <c r="BH30" s="1" t="s">
        <v>146</v>
      </c>
      <c r="BI30" s="27">
        <v>302103219557</v>
      </c>
      <c r="BJ30" s="29"/>
      <c r="BK30" s="40" t="str">
        <f t="shared" si="95"/>
        <v>MYTILINEOS</v>
      </c>
      <c r="BL30" s="29"/>
      <c r="BM30" s="37">
        <f>$M$30/AG30</f>
        <v>12.504145125675191</v>
      </c>
      <c r="BN30" s="37">
        <f t="shared" ref="BN30:BQ30" si="103">$M$30/AH30</f>
        <v>15.560838455747255</v>
      </c>
      <c r="BO30" s="37">
        <f t="shared" si="103"/>
        <v>34.465519616873451</v>
      </c>
      <c r="BP30" s="37">
        <f t="shared" si="103"/>
        <v>30.858930027993782</v>
      </c>
      <c r="BQ30" s="37">
        <f t="shared" si="103"/>
        <v>10.70077381016949</v>
      </c>
      <c r="BR30" s="37">
        <f>$M$30/AL30</f>
        <v>8.040891291307485</v>
      </c>
      <c r="BS30" s="37">
        <f>$M$30/AM30</f>
        <v>7.1908321991890629</v>
      </c>
      <c r="BT30" s="29"/>
      <c r="BU30" s="37">
        <f>$M$30/Q30</f>
        <v>0.69350930724985027</v>
      </c>
      <c r="BV30" s="37">
        <f t="shared" ref="BV30:CA30" si="104">$M$30/R30</f>
        <v>0.44206252086569064</v>
      </c>
      <c r="BW30" s="37">
        <f t="shared" si="104"/>
        <v>0.47763426429160938</v>
      </c>
      <c r="BX30" s="37">
        <f t="shared" si="104"/>
        <v>0.49501423449160697</v>
      </c>
      <c r="BY30" s="37">
        <f t="shared" si="104"/>
        <v>0.56342525278191535</v>
      </c>
      <c r="BZ30" s="37">
        <f t="shared" si="104"/>
        <v>0.56286239039152397</v>
      </c>
      <c r="CA30" s="37">
        <f t="shared" si="104"/>
        <v>0.55728949543715245</v>
      </c>
      <c r="CB30" s="29"/>
      <c r="CC30" s="37">
        <f>$M$30/AW30</f>
        <v>0.95922682359116029</v>
      </c>
      <c r="CD30" s="37">
        <f t="shared" ref="CD30:CI30" si="105">$M$30/AX30</f>
        <v>0.92720990691588789</v>
      </c>
      <c r="CE30" s="37">
        <f t="shared" si="105"/>
        <v>0.92351093122340433</v>
      </c>
      <c r="CF30" s="37">
        <f t="shared" si="105"/>
        <v>0.80352591925636152</v>
      </c>
      <c r="CG30" s="37">
        <f t="shared" si="105"/>
        <v>0.76354013485745198</v>
      </c>
      <c r="CH30" s="37">
        <f t="shared" si="105"/>
        <v>0.71915249749631094</v>
      </c>
      <c r="CI30" s="37">
        <f t="shared" si="105"/>
        <v>0.67525659052100784</v>
      </c>
      <c r="CJ30" s="29"/>
      <c r="CK30" s="40" t="str">
        <f t="shared" si="13"/>
        <v>MYTILINEOS</v>
      </c>
      <c r="CL30" s="29"/>
    </row>
    <row r="31" spans="2:90">
      <c r="B31" s="3">
        <f t="shared" si="14"/>
        <v>24</v>
      </c>
      <c r="C31" s="5" t="s">
        <v>157</v>
      </c>
      <c r="D31" s="7" t="s">
        <v>158</v>
      </c>
      <c r="E31" s="7" t="s">
        <v>159</v>
      </c>
      <c r="F31" s="7" t="s">
        <v>160</v>
      </c>
      <c r="G31" s="7" t="s">
        <v>159</v>
      </c>
      <c r="H31" s="7" t="s">
        <v>161</v>
      </c>
      <c r="I31" s="29"/>
      <c r="K31" s="65">
        <v>8.36</v>
      </c>
      <c r="L31" s="66">
        <v>51950600</v>
      </c>
      <c r="M31" s="31">
        <f t="shared" si="0"/>
        <v>434.30701599999998</v>
      </c>
      <c r="O31" s="40" t="str">
        <f t="shared" si="1"/>
        <v>METKA</v>
      </c>
      <c r="P31" s="29"/>
      <c r="Q31" s="54">
        <v>613.70000000000005</v>
      </c>
      <c r="R31" s="54">
        <v>815.12</v>
      </c>
      <c r="S31" s="54">
        <v>547.5</v>
      </c>
      <c r="T31" s="54">
        <v>606.49099999999999</v>
      </c>
      <c r="U31" s="54">
        <v>609.27099999999996</v>
      </c>
      <c r="V31" s="49">
        <v>499.60221999999993</v>
      </c>
      <c r="W31" s="49">
        <v>489.61017559999993</v>
      </c>
      <c r="X31" s="29"/>
      <c r="Y31" s="54">
        <v>133.69999999999999</v>
      </c>
      <c r="Z31" s="54">
        <v>161.53</v>
      </c>
      <c r="AA31" s="54">
        <v>92.72</v>
      </c>
      <c r="AB31" s="54">
        <v>101.9</v>
      </c>
      <c r="AC31" s="54">
        <v>103.89100000000001</v>
      </c>
      <c r="AD31" s="49">
        <v>65.620999999999995</v>
      </c>
      <c r="AE31" s="49">
        <v>66.52</v>
      </c>
      <c r="AF31" s="29"/>
      <c r="AG31" s="54">
        <v>78.12</v>
      </c>
      <c r="AH31" s="54">
        <v>115.01</v>
      </c>
      <c r="AI31" s="54">
        <v>70.05</v>
      </c>
      <c r="AJ31" s="54">
        <v>91.6</v>
      </c>
      <c r="AK31" s="54">
        <v>90.094999999999999</v>
      </c>
      <c r="AL31" s="49">
        <v>53.213999999999999</v>
      </c>
      <c r="AM31" s="49">
        <v>54.235999999999997</v>
      </c>
      <c r="AN31" s="29"/>
      <c r="AO31" s="35">
        <f>AG31/($L$31/1000000)</f>
        <v>1.5037362417373428</v>
      </c>
      <c r="AP31" s="35">
        <f t="shared" ref="AP31:AU31" si="106">AH31/($L$31/1000000)</f>
        <v>2.2138339114466437</v>
      </c>
      <c r="AQ31" s="35">
        <f t="shared" si="106"/>
        <v>1.348396361158485</v>
      </c>
      <c r="AR31" s="35">
        <f t="shared" si="106"/>
        <v>1.7632135143771197</v>
      </c>
      <c r="AS31" s="35">
        <f t="shared" si="106"/>
        <v>1.7342436853472336</v>
      </c>
      <c r="AT31" s="35">
        <f t="shared" si="106"/>
        <v>1.0243192571404371</v>
      </c>
      <c r="AU31" s="35">
        <f t="shared" si="106"/>
        <v>1.0439917922025923</v>
      </c>
      <c r="AV31" s="29"/>
      <c r="AW31" s="54">
        <v>238</v>
      </c>
      <c r="AX31" s="54">
        <v>330</v>
      </c>
      <c r="AY31" s="54">
        <v>352.8</v>
      </c>
      <c r="AZ31" s="54">
        <v>433</v>
      </c>
      <c r="BA31" s="54">
        <v>507.79</v>
      </c>
      <c r="BB31" s="49">
        <v>542.37909999999999</v>
      </c>
      <c r="BC31" s="49">
        <v>577.63249999999994</v>
      </c>
      <c r="BD31" s="29"/>
      <c r="BE31" s="50" t="str">
        <f t="shared" si="94"/>
        <v>METKA</v>
      </c>
      <c r="BF31" s="42" t="str">
        <f t="shared" si="9"/>
        <v>27 April 2015</v>
      </c>
      <c r="BG31" s="41" t="s">
        <v>145</v>
      </c>
      <c r="BH31" s="1" t="s">
        <v>146</v>
      </c>
      <c r="BI31" s="27">
        <v>302103219557</v>
      </c>
      <c r="BJ31" s="29"/>
      <c r="BK31" s="40" t="str">
        <f t="shared" si="95"/>
        <v>METKA</v>
      </c>
      <c r="BL31" s="29"/>
      <c r="BM31" s="37">
        <f>$M$31/AG31</f>
        <v>5.5594856118791594</v>
      </c>
      <c r="BN31" s="37">
        <f t="shared" ref="BN31:BQ31" si="107">$M$31/AH31</f>
        <v>3.7762543778801838</v>
      </c>
      <c r="BO31" s="37">
        <f t="shared" si="107"/>
        <v>6.1999574018558175</v>
      </c>
      <c r="BP31" s="37">
        <f t="shared" si="107"/>
        <v>4.7413429694323144</v>
      </c>
      <c r="BQ31" s="37">
        <f t="shared" si="107"/>
        <v>4.8205451578888949</v>
      </c>
      <c r="BR31" s="37">
        <f>$M$31/AL31</f>
        <v>8.1615179464050804</v>
      </c>
      <c r="BS31" s="37">
        <f>$M$31/AM31</f>
        <v>8.0077257909875357</v>
      </c>
      <c r="BT31" s="29"/>
      <c r="BU31" s="37">
        <f>$M$31/Q31</f>
        <v>0.70768619195046434</v>
      </c>
      <c r="BV31" s="37">
        <f t="shared" ref="BV31:CA31" si="108">$M$31/R31</f>
        <v>0.53281359309058784</v>
      </c>
      <c r="BW31" s="37">
        <f t="shared" si="108"/>
        <v>0.79325482374429224</v>
      </c>
      <c r="BX31" s="37">
        <f t="shared" si="108"/>
        <v>0.71609803937733618</v>
      </c>
      <c r="BY31" s="37">
        <f t="shared" si="108"/>
        <v>0.71283060575671586</v>
      </c>
      <c r="BZ31" s="37">
        <f t="shared" si="108"/>
        <v>0.86930561677648277</v>
      </c>
      <c r="CA31" s="37">
        <f t="shared" si="108"/>
        <v>0.88704654773110492</v>
      </c>
      <c r="CB31" s="29"/>
      <c r="CC31" s="37">
        <f>$M$31/AW31</f>
        <v>1.8248193949579832</v>
      </c>
      <c r="CD31" s="37">
        <f t="shared" ref="CD31:CI31" si="109">$M$31/AX31</f>
        <v>1.3160818666666665</v>
      </c>
      <c r="CE31" s="37">
        <f t="shared" si="109"/>
        <v>1.2310289569160997</v>
      </c>
      <c r="CF31" s="37">
        <f t="shared" si="109"/>
        <v>1.0030185127020785</v>
      </c>
      <c r="CG31" s="37">
        <f t="shared" si="109"/>
        <v>0.85528863506567665</v>
      </c>
      <c r="CH31" s="37">
        <f t="shared" si="109"/>
        <v>0.80074437971522128</v>
      </c>
      <c r="CI31" s="37">
        <f t="shared" si="109"/>
        <v>0.75187427300229825</v>
      </c>
      <c r="CJ31" s="29"/>
      <c r="CK31" s="40" t="str">
        <f t="shared" si="13"/>
        <v>METKA</v>
      </c>
      <c r="CL31" s="29"/>
    </row>
    <row r="32" spans="2:90">
      <c r="B32" s="3">
        <f t="shared" si="14"/>
        <v>25</v>
      </c>
      <c r="C32" s="5" t="s">
        <v>162</v>
      </c>
      <c r="D32" s="7" t="s">
        <v>163</v>
      </c>
      <c r="E32" s="7" t="s">
        <v>164</v>
      </c>
      <c r="F32" s="7" t="s">
        <v>165</v>
      </c>
      <c r="G32" s="7" t="s">
        <v>164</v>
      </c>
      <c r="H32" s="7" t="s">
        <v>166</v>
      </c>
      <c r="I32" s="29"/>
      <c r="K32" s="65">
        <v>5.37</v>
      </c>
      <c r="L32" s="66">
        <v>65368563</v>
      </c>
      <c r="M32" s="31">
        <f t="shared" si="0"/>
        <v>351.02918330999995</v>
      </c>
      <c r="O32" s="40" t="str">
        <f t="shared" si="1"/>
        <v>EXAE</v>
      </c>
      <c r="P32" s="29"/>
      <c r="Q32" s="54">
        <v>61.66</v>
      </c>
      <c r="R32" s="54">
        <v>46.28</v>
      </c>
      <c r="S32" s="54">
        <v>32.42</v>
      </c>
      <c r="T32" s="54">
        <v>79.89</v>
      </c>
      <c r="U32" s="54">
        <v>47.3</v>
      </c>
      <c r="V32" s="49">
        <v>53.26</v>
      </c>
      <c r="W32" s="49">
        <v>58.63</v>
      </c>
      <c r="X32" s="29"/>
      <c r="Y32" s="54">
        <v>37</v>
      </c>
      <c r="Z32" s="54">
        <v>23.9</v>
      </c>
      <c r="AA32" s="54">
        <v>11.52</v>
      </c>
      <c r="AB32" s="54">
        <v>60.5</v>
      </c>
      <c r="AC32" s="54">
        <v>25.8</v>
      </c>
      <c r="AD32" s="49">
        <v>28.32</v>
      </c>
      <c r="AE32" s="49">
        <v>32.14</v>
      </c>
      <c r="AF32" s="29"/>
      <c r="AG32" s="54">
        <v>22.12</v>
      </c>
      <c r="AH32" s="54">
        <v>20.03</v>
      </c>
      <c r="AI32" s="54">
        <v>11.82</v>
      </c>
      <c r="AJ32" s="54">
        <v>32.65</v>
      </c>
      <c r="AK32" s="54">
        <v>21</v>
      </c>
      <c r="AL32" s="49">
        <v>23.24</v>
      </c>
      <c r="AM32" s="49">
        <v>26.54</v>
      </c>
      <c r="AN32" s="29"/>
      <c r="AO32" s="35">
        <f>AG32/($L$32/1000000)</f>
        <v>0.33838895923106038</v>
      </c>
      <c r="AP32" s="35">
        <f t="shared" ref="AP32:AU32" si="110">AH32/($L$32/1000000)</f>
        <v>0.30641640386067537</v>
      </c>
      <c r="AQ32" s="35">
        <f t="shared" si="110"/>
        <v>0.18082086338657929</v>
      </c>
      <c r="AR32" s="35">
        <f t="shared" si="110"/>
        <v>0.49947556595362208</v>
      </c>
      <c r="AS32" s="35">
        <f t="shared" si="110"/>
        <v>0.32125534104214593</v>
      </c>
      <c r="AT32" s="35">
        <f t="shared" si="110"/>
        <v>0.35552257741997478</v>
      </c>
      <c r="AU32" s="35">
        <f t="shared" si="110"/>
        <v>0.40600555958374063</v>
      </c>
      <c r="AV32" s="29"/>
      <c r="AW32" s="54">
        <v>149</v>
      </c>
      <c r="AX32" s="54">
        <v>150</v>
      </c>
      <c r="AY32" s="54">
        <v>153</v>
      </c>
      <c r="AZ32" s="54">
        <v>180.9</v>
      </c>
      <c r="BA32" s="54">
        <v>189.2</v>
      </c>
      <c r="BB32" s="49">
        <v>193.84799999999998</v>
      </c>
      <c r="BC32" s="49">
        <v>199.15599999999998</v>
      </c>
      <c r="BD32" s="29"/>
      <c r="BE32" s="50" t="str">
        <f t="shared" si="94"/>
        <v>EXAE</v>
      </c>
      <c r="BF32" s="42" t="str">
        <f t="shared" si="9"/>
        <v>27 April 2015</v>
      </c>
      <c r="BG32" s="41" t="s">
        <v>145</v>
      </c>
      <c r="BH32" s="1" t="s">
        <v>146</v>
      </c>
      <c r="BI32" s="27">
        <v>302103219557</v>
      </c>
      <c r="BJ32" s="29"/>
      <c r="BK32" s="40" t="str">
        <f t="shared" si="95"/>
        <v>EXAE</v>
      </c>
      <c r="BL32" s="29"/>
      <c r="BM32" s="37">
        <f>$M$32/AG32</f>
        <v>15.869312084538876</v>
      </c>
      <c r="BN32" s="37">
        <f t="shared" ref="BN32:BQ32" si="111">$M$32/AH32</f>
        <v>17.525171408387415</v>
      </c>
      <c r="BO32" s="37">
        <f t="shared" si="111"/>
        <v>29.697900449238574</v>
      </c>
      <c r="BP32" s="37">
        <f t="shared" si="111"/>
        <v>10.75127667105666</v>
      </c>
      <c r="BQ32" s="37">
        <f t="shared" si="111"/>
        <v>16.715675395714282</v>
      </c>
      <c r="BR32" s="37">
        <f>$M$32/AL32</f>
        <v>15.104525959982787</v>
      </c>
      <c r="BS32" s="37">
        <f>$M$32/AM32</f>
        <v>13.226419868500376</v>
      </c>
      <c r="BT32" s="29"/>
      <c r="BU32" s="37">
        <f>$M$32/Q32</f>
        <v>5.6929805921180661</v>
      </c>
      <c r="BV32" s="37">
        <f t="shared" ref="BV32:CA32" si="112">$M$32/R32</f>
        <v>7.5849002443820215</v>
      </c>
      <c r="BW32" s="37">
        <f t="shared" si="112"/>
        <v>10.827550379703885</v>
      </c>
      <c r="BX32" s="37">
        <f t="shared" si="112"/>
        <v>4.3939064126924512</v>
      </c>
      <c r="BY32" s="37">
        <f t="shared" si="112"/>
        <v>7.4213357993657496</v>
      </c>
      <c r="BZ32" s="37">
        <f t="shared" si="112"/>
        <v>6.5908596190386772</v>
      </c>
      <c r="CA32" s="37">
        <f t="shared" si="112"/>
        <v>5.9871939844789344</v>
      </c>
      <c r="CB32" s="29"/>
      <c r="CC32" s="37">
        <f>$M$32/AW32</f>
        <v>2.3559005591275164</v>
      </c>
      <c r="CD32" s="37">
        <f t="shared" ref="CD32:CI32" si="113">$M$32/AX32</f>
        <v>2.3401945553999997</v>
      </c>
      <c r="CE32" s="37">
        <f t="shared" si="113"/>
        <v>2.2943083876470585</v>
      </c>
      <c r="CF32" s="37">
        <f t="shared" si="113"/>
        <v>1.9404598303482583</v>
      </c>
      <c r="CG32" s="37">
        <f t="shared" si="113"/>
        <v>1.8553339498414374</v>
      </c>
      <c r="CH32" s="37">
        <f t="shared" si="113"/>
        <v>1.8108475883682058</v>
      </c>
      <c r="CI32" s="37">
        <f t="shared" si="113"/>
        <v>1.7625840211191226</v>
      </c>
      <c r="CJ32" s="29"/>
      <c r="CK32" s="40" t="str">
        <f t="shared" si="13"/>
        <v>EXAE</v>
      </c>
      <c r="CL32" s="29"/>
    </row>
    <row r="33" spans="2:90">
      <c r="C33" s="15"/>
      <c r="D33" s="7"/>
      <c r="E33" s="16"/>
      <c r="F33" s="16"/>
      <c r="G33" s="16"/>
      <c r="H33" s="16"/>
      <c r="I33" s="30"/>
      <c r="K33" s="24"/>
      <c r="L33" s="25"/>
      <c r="M33" s="25"/>
      <c r="N33" s="19"/>
      <c r="P33" s="30"/>
      <c r="X33" s="30"/>
      <c r="AF33" s="30"/>
      <c r="AN33" s="30"/>
      <c r="AV33" s="30"/>
      <c r="BD33" s="30"/>
      <c r="BJ33" s="30"/>
      <c r="BL33" s="30"/>
      <c r="BT33" s="30"/>
      <c r="CB33" s="30"/>
      <c r="CJ33" s="30"/>
      <c r="CK33" s="59"/>
      <c r="CL33" s="30"/>
    </row>
    <row r="34" spans="2:90">
      <c r="B34" s="21"/>
      <c r="C34" s="22"/>
      <c r="D34" s="23"/>
      <c r="E34" s="22"/>
      <c r="F34" s="21"/>
      <c r="G34" s="22"/>
      <c r="H34" s="21"/>
      <c r="I34" s="30"/>
      <c r="N34" s="19"/>
      <c r="P34" s="30"/>
      <c r="X34" s="30"/>
      <c r="AF34" s="30"/>
      <c r="AN34" s="30"/>
      <c r="AV34" s="30"/>
      <c r="BD34" s="30"/>
      <c r="BJ34" s="30"/>
      <c r="BL34" s="30"/>
      <c r="BT34" s="30"/>
      <c r="CB34" s="30"/>
      <c r="CJ34" s="30"/>
      <c r="CL34" s="30"/>
    </row>
    <row r="35" spans="2:90">
      <c r="D35" s="14"/>
    </row>
    <row r="36" spans="2:90">
      <c r="D36" s="14"/>
    </row>
    <row r="37" spans="2:90">
      <c r="D37" s="14"/>
      <c r="Y37" s="6" t="s">
        <v>131</v>
      </c>
      <c r="AG37" s="6" t="s">
        <v>130</v>
      </c>
    </row>
    <row r="38" spans="2:90">
      <c r="D38" s="14"/>
      <c r="Y38" s="34">
        <v>2010</v>
      </c>
      <c r="Z38" s="34">
        <v>2011</v>
      </c>
      <c r="AA38" s="34">
        <v>2012</v>
      </c>
      <c r="AB38" s="34">
        <v>2013</v>
      </c>
      <c r="AC38" s="34">
        <v>2014</v>
      </c>
      <c r="AD38" s="34">
        <v>2015</v>
      </c>
      <c r="AE38" s="34">
        <v>2016</v>
      </c>
      <c r="AG38" s="34">
        <v>2010</v>
      </c>
      <c r="AH38" s="34">
        <v>2011</v>
      </c>
      <c r="AI38" s="34">
        <v>2012</v>
      </c>
      <c r="AJ38" s="34">
        <v>2013</v>
      </c>
      <c r="AK38" s="34">
        <v>2014</v>
      </c>
      <c r="AL38" s="34">
        <v>2015</v>
      </c>
      <c r="AM38" s="34">
        <v>2016</v>
      </c>
    </row>
    <row r="39" spans="2:90">
      <c r="C39" s="17" t="s">
        <v>115</v>
      </c>
      <c r="D39" s="14"/>
      <c r="O39" s="40" t="str">
        <f t="shared" ref="O39:O45" si="114">O8</f>
        <v>FG EUROPE</v>
      </c>
      <c r="P39" s="58"/>
      <c r="Q39" s="59"/>
      <c r="R39" s="59"/>
      <c r="S39" s="58"/>
      <c r="T39" s="58"/>
      <c r="U39" s="58"/>
      <c r="V39" s="58"/>
      <c r="W39" s="58"/>
      <c r="X39" s="58"/>
      <c r="Y39" s="60">
        <f t="shared" ref="Y39:AE39" si="115">Y8/Q8</f>
        <v>0.12210104699546544</v>
      </c>
      <c r="Z39" s="60">
        <f t="shared" si="115"/>
        <v>0.11606032650114315</v>
      </c>
      <c r="AA39" s="60">
        <f t="shared" si="115"/>
        <v>0.14373391407642053</v>
      </c>
      <c r="AB39" s="60">
        <f t="shared" si="115"/>
        <v>0.14996518773397377</v>
      </c>
      <c r="AC39" s="60">
        <f t="shared" si="115"/>
        <v>5.6848184818481855E-2</v>
      </c>
      <c r="AD39" s="60">
        <f t="shared" si="115"/>
        <v>5.7910767712285253E-2</v>
      </c>
      <c r="AE39" s="60">
        <f t="shared" si="115"/>
        <v>6.005561096088842E-2</v>
      </c>
      <c r="AF39" s="58"/>
      <c r="AG39" s="60">
        <f t="shared" ref="AG39:AM39" si="116">AG8/Q8</f>
        <v>3.5934046549273124E-2</v>
      </c>
      <c r="AH39" s="60">
        <f t="shared" si="116"/>
        <v>4.1835465885844927E-2</v>
      </c>
      <c r="AI39" s="60">
        <f t="shared" si="116"/>
        <v>4.3123773870160725E-2</v>
      </c>
      <c r="AJ39" s="60">
        <f t="shared" si="116"/>
        <v>3.6729463285672483E-2</v>
      </c>
      <c r="AK39" s="60">
        <f t="shared" si="116"/>
        <v>-4.9532453245324529E-2</v>
      </c>
      <c r="AL39" s="60">
        <f t="shared" si="116"/>
        <v>2.5703504929932247E-3</v>
      </c>
      <c r="AM39" s="60">
        <f t="shared" si="116"/>
        <v>1.3089747880984014E-2</v>
      </c>
      <c r="BE39" s="7" t="str">
        <f>BE8</f>
        <v>FG EUROPE</v>
      </c>
    </row>
    <row r="40" spans="2:90">
      <c r="C40" t="s">
        <v>167</v>
      </c>
      <c r="D40" s="14"/>
      <c r="O40" s="40" t="str">
        <f t="shared" si="114"/>
        <v>FF GROUP (FOLLI FOLLIE)</v>
      </c>
      <c r="P40" s="58"/>
      <c r="Q40" s="59"/>
      <c r="R40" s="59"/>
      <c r="S40" s="58"/>
      <c r="T40" s="58"/>
      <c r="U40" s="58"/>
      <c r="V40" s="58"/>
      <c r="W40" s="58"/>
      <c r="X40" s="58"/>
      <c r="Y40" s="60">
        <f t="shared" ref="Y40:Y58" si="117">Y9/Q9</f>
        <v>0.19537975327078239</v>
      </c>
      <c r="Z40" s="60">
        <f t="shared" ref="Z40:Z58" si="118">Z9/R9</f>
        <v>0.19458086263546981</v>
      </c>
      <c r="AA40" s="60">
        <f t="shared" ref="AA40:AA58" si="119">AA9/S9</f>
        <v>0.19172454798518959</v>
      </c>
      <c r="AB40" s="60">
        <f t="shared" ref="AB40:AB58" si="120">AB9/T9</f>
        <v>0.20839545964167108</v>
      </c>
      <c r="AC40" s="60">
        <f t="shared" ref="AC40:AC63" si="121">AC9/U9</f>
        <v>0.22343309914445203</v>
      </c>
      <c r="AD40" s="60">
        <f t="shared" ref="AD40:AE63" si="122">AD9/V9</f>
        <v>0.22857142857142856</v>
      </c>
      <c r="AE40" s="60">
        <f t="shared" si="122"/>
        <v>0.23636363636363636</v>
      </c>
      <c r="AF40" s="58"/>
      <c r="AG40" s="60">
        <f t="shared" ref="AG40:AG58" si="123">AG9/Q9</f>
        <v>0.10028935937212759</v>
      </c>
      <c r="AH40" s="60">
        <f t="shared" ref="AH40:AH58" si="124">AH9/R9</f>
        <v>8.7641953354348004E-2</v>
      </c>
      <c r="AI40" s="60">
        <f t="shared" ref="AI40:AI58" si="125">AI9/S9</f>
        <v>8.6141955622821009E-2</v>
      </c>
      <c r="AJ40" s="60">
        <f t="shared" ref="AJ40:AJ58" si="126">AJ9/T9</f>
        <v>0.37196779660241724</v>
      </c>
      <c r="AK40" s="60">
        <f t="shared" ref="AK40:AK63" si="127">AK9/U9</f>
        <v>0.14572331975143307</v>
      </c>
      <c r="AL40" s="60">
        <f t="shared" ref="AL40:AM63" si="128">AL9/V9</f>
        <v>0.16190476190476191</v>
      </c>
      <c r="AM40" s="60">
        <f t="shared" si="128"/>
        <v>0.17272727272727273</v>
      </c>
      <c r="BE40" s="7" t="str">
        <f t="shared" ref="BE40:BE63" si="129">BE9</f>
        <v>FF GROUP (FOLLI FOLLIE)</v>
      </c>
    </row>
    <row r="41" spans="2:90">
      <c r="C41" t="s">
        <v>116</v>
      </c>
      <c r="D41" s="14"/>
      <c r="O41" s="40" t="str">
        <f t="shared" si="114"/>
        <v>FOURLIS</v>
      </c>
      <c r="P41" s="58"/>
      <c r="Q41" s="59"/>
      <c r="R41" s="59"/>
      <c r="S41" s="58"/>
      <c r="T41" s="58"/>
      <c r="U41" s="58"/>
      <c r="V41" s="58"/>
      <c r="W41" s="58"/>
      <c r="X41" s="58"/>
      <c r="Y41" s="60">
        <f t="shared" si="117"/>
        <v>7.3101935281673594E-2</v>
      </c>
      <c r="Z41" s="60">
        <f t="shared" si="118"/>
        <v>6.3822165024905925E-2</v>
      </c>
      <c r="AA41" s="60">
        <f t="shared" si="119"/>
        <v>4.782867340868531E-2</v>
      </c>
      <c r="AB41" s="60">
        <f t="shared" si="120"/>
        <v>6.2984940647852178E-2</v>
      </c>
      <c r="AC41" s="60">
        <f t="shared" si="121"/>
        <v>6.2655732152792895E-2</v>
      </c>
      <c r="AD41" s="60">
        <f t="shared" si="122"/>
        <v>6.3529411764705876E-2</v>
      </c>
      <c r="AE41" s="60">
        <f t="shared" si="122"/>
        <v>6.363636363636363E-2</v>
      </c>
      <c r="AF41" s="58"/>
      <c r="AG41" s="60">
        <f t="shared" si="123"/>
        <v>2.3969286217973829E-2</v>
      </c>
      <c r="AH41" s="60">
        <f t="shared" si="124"/>
        <v>4.0524907073376092E-3</v>
      </c>
      <c r="AI41" s="60">
        <f t="shared" si="125"/>
        <v>-2.6776918500892328E-2</v>
      </c>
      <c r="AJ41" s="60">
        <f t="shared" si="126"/>
        <v>-2.0564335149316462E-2</v>
      </c>
      <c r="AK41" s="60">
        <f t="shared" si="127"/>
        <v>-2.7759634225996081E-2</v>
      </c>
      <c r="AL41" s="60">
        <f t="shared" si="128"/>
        <v>-2.3529411764705882E-2</v>
      </c>
      <c r="AM41" s="60">
        <f t="shared" si="128"/>
        <v>-1.1363636363636364E-2</v>
      </c>
      <c r="BE41" s="7" t="str">
        <f t="shared" si="129"/>
        <v>FOURLIS</v>
      </c>
    </row>
    <row r="42" spans="2:90">
      <c r="C42" t="s">
        <v>138</v>
      </c>
      <c r="D42" s="14"/>
      <c r="O42" s="40" t="str">
        <f t="shared" si="114"/>
        <v>HELLENIC CABLES</v>
      </c>
      <c r="P42" s="58"/>
      <c r="Q42" s="59"/>
      <c r="R42" s="59"/>
      <c r="S42" s="58"/>
      <c r="T42" s="58"/>
      <c r="U42" s="58"/>
      <c r="V42" s="58"/>
      <c r="W42" s="58"/>
      <c r="X42" s="58"/>
      <c r="Y42" s="60">
        <f t="shared" si="117"/>
        <v>3.758150047756792E-2</v>
      </c>
      <c r="Z42" s="60">
        <f t="shared" si="118"/>
        <v>5.0290729873235872E-2</v>
      </c>
      <c r="AA42" s="60">
        <f t="shared" si="119"/>
        <v>2.4354713889015341E-2</v>
      </c>
      <c r="AB42" s="60">
        <f t="shared" si="120"/>
        <v>3.1852170993445792E-3</v>
      </c>
      <c r="AC42" s="60">
        <f t="shared" si="121"/>
        <v>1.391136881074785E-3</v>
      </c>
      <c r="AD42" s="60">
        <f t="shared" si="122"/>
        <v>2.7027027027027029E-3</v>
      </c>
      <c r="AE42" s="60">
        <f t="shared" si="122"/>
        <v>3.9473684210526317E-3</v>
      </c>
      <c r="AF42" s="58"/>
      <c r="AG42" s="60">
        <f t="shared" si="123"/>
        <v>2.65309036616816E-4</v>
      </c>
      <c r="AH42" s="60">
        <f t="shared" si="124"/>
        <v>4.2321001861664745E-3</v>
      </c>
      <c r="AI42" s="60">
        <f t="shared" si="125"/>
        <v>-2.547685164109801E-2</v>
      </c>
      <c r="AJ42" s="60">
        <f t="shared" si="126"/>
        <v>-6.0965197168398752E-2</v>
      </c>
      <c r="AK42" s="60">
        <f t="shared" si="127"/>
        <v>-8.4410006968427223E-2</v>
      </c>
      <c r="AL42" s="60">
        <f t="shared" si="128"/>
        <v>-4.0540540540540543E-2</v>
      </c>
      <c r="AM42" s="60">
        <f t="shared" si="128"/>
        <v>-2.6315789473684209E-2</v>
      </c>
      <c r="BE42" s="7" t="str">
        <f t="shared" si="129"/>
        <v>HELLENIC CABLES</v>
      </c>
    </row>
    <row r="43" spans="2:90">
      <c r="C43" t="s">
        <v>123</v>
      </c>
      <c r="D43" s="14"/>
      <c r="O43" s="40" t="str">
        <f t="shared" si="114"/>
        <v>HEL. PETROLEUM (ELPE)</v>
      </c>
      <c r="P43" s="58"/>
      <c r="Q43" s="59"/>
      <c r="R43" s="59"/>
      <c r="S43" s="58"/>
      <c r="T43" s="58"/>
      <c r="U43" s="58"/>
      <c r="V43" s="58"/>
      <c r="W43" s="58"/>
      <c r="X43" s="58"/>
      <c r="Y43" s="60">
        <f t="shared" si="117"/>
        <v>5.8612531490343352E-2</v>
      </c>
      <c r="Z43" s="60">
        <f t="shared" si="118"/>
        <v>3.5550479168488656E-2</v>
      </c>
      <c r="AA43" s="60">
        <f t="shared" si="119"/>
        <v>2.8492377878414767E-2</v>
      </c>
      <c r="AB43" s="60">
        <f t="shared" si="120"/>
        <v>3.3077246534228126E-3</v>
      </c>
      <c r="AC43" s="60">
        <f t="shared" si="121"/>
        <v>-9.9151337139866905E-3</v>
      </c>
      <c r="AD43" s="60">
        <f t="shared" si="122"/>
        <v>8.8008800880088004E-3</v>
      </c>
      <c r="AE43" s="60">
        <f t="shared" si="122"/>
        <v>1.3001083423618635E-2</v>
      </c>
      <c r="AF43" s="58"/>
      <c r="AG43" s="60">
        <f t="shared" si="123"/>
        <v>1.8376381195509391E-2</v>
      </c>
      <c r="AH43" s="60">
        <f t="shared" si="124"/>
        <v>1.226419493269036E-2</v>
      </c>
      <c r="AI43" s="60">
        <f t="shared" si="125"/>
        <v>8.1718466271908999E-3</v>
      </c>
      <c r="AJ43" s="60">
        <f t="shared" si="126"/>
        <v>-2.7829231272386575E-2</v>
      </c>
      <c r="AK43" s="60">
        <f t="shared" si="127"/>
        <v>-3.8532712134064256E-2</v>
      </c>
      <c r="AL43" s="60">
        <f t="shared" si="128"/>
        <v>-2.4202420242024202E-2</v>
      </c>
      <c r="AM43" s="60">
        <f t="shared" si="128"/>
        <v>-1.9501625135427952E-2</v>
      </c>
      <c r="BE43" s="7" t="str">
        <f t="shared" si="129"/>
        <v>HEL. PETROLEUM (ELPE)</v>
      </c>
    </row>
    <row r="44" spans="2:90">
      <c r="D44" s="14"/>
      <c r="O44" s="40" t="str">
        <f t="shared" si="114"/>
        <v>IASO</v>
      </c>
      <c r="P44" s="58"/>
      <c r="Q44" s="59"/>
      <c r="R44" s="59"/>
      <c r="S44" s="58"/>
      <c r="T44" s="58"/>
      <c r="U44" s="58"/>
      <c r="V44" s="58"/>
      <c r="W44" s="58"/>
      <c r="X44" s="58"/>
      <c r="Y44" s="60">
        <f t="shared" si="117"/>
        <v>0.12937414030030667</v>
      </c>
      <c r="Z44" s="60">
        <f t="shared" si="118"/>
        <v>0.16186153690869265</v>
      </c>
      <c r="AA44" s="60">
        <f t="shared" si="119"/>
        <v>0.19398061865635571</v>
      </c>
      <c r="AB44" s="60">
        <f t="shared" si="120"/>
        <v>0.15861741470334351</v>
      </c>
      <c r="AC44" s="60">
        <f t="shared" si="121"/>
        <v>0.14717240195657769</v>
      </c>
      <c r="AD44" s="60">
        <f t="shared" si="122"/>
        <v>0.1423076923076923</v>
      </c>
      <c r="AE44" s="60">
        <f t="shared" si="122"/>
        <v>0.14285714285714285</v>
      </c>
      <c r="AF44" s="58"/>
      <c r="AG44" s="60">
        <f t="shared" si="123"/>
        <v>-2.459634154072272E-4</v>
      </c>
      <c r="AH44" s="60">
        <f t="shared" si="124"/>
        <v>-1.8303540870300097E-3</v>
      </c>
      <c r="AI44" s="60">
        <f t="shared" si="125"/>
        <v>-0.26059287900757211</v>
      </c>
      <c r="AJ44" s="60">
        <f t="shared" si="126"/>
        <v>-1.4774417751728686E-2</v>
      </c>
      <c r="AK44" s="60">
        <f t="shared" si="127"/>
        <v>-2.619698790011156E-2</v>
      </c>
      <c r="AL44" s="60">
        <f t="shared" si="128"/>
        <v>1.5384615384615385E-2</v>
      </c>
      <c r="AM44" s="60">
        <f t="shared" si="128"/>
        <v>2.8571428571428571E-2</v>
      </c>
      <c r="BE44" s="7" t="str">
        <f t="shared" si="129"/>
        <v>IASO</v>
      </c>
    </row>
    <row r="45" spans="2:90">
      <c r="D45" s="14"/>
      <c r="O45" s="40" t="str">
        <f t="shared" si="114"/>
        <v>INTRALOT</v>
      </c>
      <c r="P45" s="58"/>
      <c r="Q45" s="59"/>
      <c r="R45" s="59"/>
      <c r="S45" s="58"/>
      <c r="T45" s="58"/>
      <c r="U45" s="58"/>
      <c r="V45" s="58"/>
      <c r="W45" s="58"/>
      <c r="X45" s="58"/>
      <c r="Y45" s="60">
        <f t="shared" si="117"/>
        <v>0.13682811383849547</v>
      </c>
      <c r="Z45" s="60">
        <f t="shared" si="118"/>
        <v>0.12792072883693156</v>
      </c>
      <c r="AA45" s="60">
        <f t="shared" si="119"/>
        <v>0.12920908777958998</v>
      </c>
      <c r="AB45" s="60">
        <f t="shared" si="120"/>
        <v>0.12656048017772811</v>
      </c>
      <c r="AC45" s="60">
        <f t="shared" si="121"/>
        <v>9.4647096913447012E-2</v>
      </c>
      <c r="AD45" s="60">
        <f t="shared" si="122"/>
        <v>9.5468960135482894E-2</v>
      </c>
      <c r="AE45" s="60">
        <f t="shared" si="122"/>
        <v>9.4703274089651665E-2</v>
      </c>
      <c r="AF45" s="58"/>
      <c r="AG45" s="60">
        <f t="shared" si="123"/>
        <v>3.0399176855145687E-2</v>
      </c>
      <c r="AH45" s="60">
        <f t="shared" si="124"/>
        <v>1.4721953767359696E-2</v>
      </c>
      <c r="AI45" s="60">
        <f t="shared" si="125"/>
        <v>4.4511692324935353E-3</v>
      </c>
      <c r="AJ45" s="60">
        <f t="shared" si="126"/>
        <v>-2.9666824733830055E-3</v>
      </c>
      <c r="AK45" s="60">
        <f t="shared" si="127"/>
        <v>-2.671055471616663E-2</v>
      </c>
      <c r="AL45" s="60">
        <f t="shared" si="128"/>
        <v>-4.4102508758239378E-3</v>
      </c>
      <c r="AM45" s="60">
        <f t="shared" si="128"/>
        <v>1.2593520490645168E-3</v>
      </c>
      <c r="BE45" s="7" t="str">
        <f t="shared" si="129"/>
        <v>INTRALOT</v>
      </c>
    </row>
    <row r="46" spans="2:90">
      <c r="D46" s="14"/>
      <c r="O46" s="40" t="str">
        <f t="shared" ref="O46:O51" si="130">O15</f>
        <v>JUMBO *</v>
      </c>
      <c r="P46" s="58"/>
      <c r="Q46" s="59"/>
      <c r="R46" s="59"/>
      <c r="S46" s="58"/>
      <c r="T46" s="58"/>
      <c r="U46" s="58"/>
      <c r="V46" s="58"/>
      <c r="W46" s="58"/>
      <c r="X46" s="58"/>
      <c r="Y46" s="60">
        <f t="shared" si="117"/>
        <v>0.26675704833219316</v>
      </c>
      <c r="Z46" s="60">
        <f t="shared" si="118"/>
        <v>0.24695280595747968</v>
      </c>
      <c r="AA46" s="60">
        <f t="shared" si="119"/>
        <v>0.27194644258193479</v>
      </c>
      <c r="AB46" s="60">
        <f t="shared" si="120"/>
        <v>0.26683393570098668</v>
      </c>
      <c r="AC46" s="60">
        <f t="shared" si="121"/>
        <v>0.27129421864840914</v>
      </c>
      <c r="AD46" s="60">
        <f t="shared" si="122"/>
        <v>0.27433628318584069</v>
      </c>
      <c r="AE46" s="60">
        <f t="shared" si="122"/>
        <v>0.28813559322033899</v>
      </c>
      <c r="AF46" s="58"/>
      <c r="AG46" s="60">
        <f t="shared" si="123"/>
        <v>0.1624406683333551</v>
      </c>
      <c r="AH46" s="60">
        <f t="shared" si="124"/>
        <v>0.19321355280019675</v>
      </c>
      <c r="AI46" s="60">
        <f t="shared" si="125"/>
        <v>0.19685811911348461</v>
      </c>
      <c r="AJ46" s="60">
        <f t="shared" si="126"/>
        <v>0.14728038471877894</v>
      </c>
      <c r="AK46" s="60">
        <f t="shared" si="127"/>
        <v>0.18685926545783657</v>
      </c>
      <c r="AL46" s="60">
        <f t="shared" si="128"/>
        <v>0.17699115044247787</v>
      </c>
      <c r="AM46" s="60">
        <f t="shared" si="128"/>
        <v>0.20338983050847459</v>
      </c>
      <c r="BE46" s="7" t="str">
        <f t="shared" si="129"/>
        <v>JUMBO *</v>
      </c>
    </row>
    <row r="47" spans="2:90" s="46" customFormat="1">
      <c r="B47" s="45"/>
      <c r="D47" s="47"/>
      <c r="F47" s="45"/>
      <c r="H47" s="45"/>
      <c r="K47" s="45"/>
      <c r="L47" s="45"/>
      <c r="M47" s="45"/>
      <c r="O47" s="61" t="str">
        <f t="shared" si="130"/>
        <v>KORRES</v>
      </c>
      <c r="P47" s="62"/>
      <c r="Q47" s="63"/>
      <c r="R47" s="63"/>
      <c r="S47" s="62"/>
      <c r="T47" s="62"/>
      <c r="U47" s="62"/>
      <c r="V47" s="62"/>
      <c r="W47" s="62"/>
      <c r="X47" s="62"/>
      <c r="Y47" s="64">
        <f t="shared" si="117"/>
        <v>0.18920026840923823</v>
      </c>
      <c r="Z47" s="64">
        <f t="shared" si="118"/>
        <v>0.17860285698928816</v>
      </c>
      <c r="AA47" s="64">
        <f t="shared" si="119"/>
        <v>9.9915072188639653E-2</v>
      </c>
      <c r="AB47" s="64">
        <f t="shared" si="120"/>
        <v>0.17836557558660424</v>
      </c>
      <c r="AC47" s="64">
        <f t="shared" si="121"/>
        <v>0.16022007037656699</v>
      </c>
      <c r="AD47" s="64">
        <f t="shared" si="122"/>
        <v>0.15454545454545454</v>
      </c>
      <c r="AE47" s="64">
        <f t="shared" si="122"/>
        <v>0.13846153846153847</v>
      </c>
      <c r="AF47" s="62"/>
      <c r="AG47" s="64">
        <f t="shared" si="123"/>
        <v>4.2010325531660342E-2</v>
      </c>
      <c r="AH47" s="64">
        <f t="shared" si="124"/>
        <v>-7.8696259589499967E-2</v>
      </c>
      <c r="AI47" s="64">
        <f t="shared" si="125"/>
        <v>-0.10433631413298695</v>
      </c>
      <c r="AJ47" s="64">
        <f t="shared" si="126"/>
        <v>-0.11485591335774954</v>
      </c>
      <c r="AK47" s="64">
        <f t="shared" si="127"/>
        <v>-3.6849290909485077E-2</v>
      </c>
      <c r="AL47" s="64">
        <f t="shared" si="128"/>
        <v>-1.8181818181818181E-2</v>
      </c>
      <c r="AM47" s="64">
        <f t="shared" si="128"/>
        <v>1.5384615384615385E-2</v>
      </c>
      <c r="AO47" s="45"/>
      <c r="AP47" s="45"/>
      <c r="AW47" s="45"/>
      <c r="AX47" s="45"/>
      <c r="BE47" s="48" t="str">
        <f t="shared" si="129"/>
        <v>KORRES</v>
      </c>
      <c r="BF47" s="45"/>
      <c r="BG47" s="45"/>
      <c r="BH47" s="45"/>
      <c r="BI47" s="45"/>
      <c r="BK47" s="45"/>
      <c r="BM47" s="45"/>
      <c r="BN47" s="45"/>
      <c r="BO47" s="45"/>
      <c r="BP47" s="45"/>
      <c r="BQ47" s="45"/>
      <c r="BR47" s="45"/>
      <c r="BS47" s="45"/>
      <c r="CC47" s="45"/>
      <c r="CD47" s="45"/>
      <c r="CE47" s="45"/>
      <c r="CF47" s="45"/>
      <c r="CG47" s="45"/>
      <c r="CH47" s="45"/>
      <c r="CI47" s="45"/>
      <c r="CK47" s="45"/>
    </row>
    <row r="48" spans="2:90" s="46" customFormat="1">
      <c r="B48" s="45"/>
      <c r="D48" s="47"/>
      <c r="F48" s="45"/>
      <c r="H48" s="45"/>
      <c r="K48" s="45"/>
      <c r="L48" s="45"/>
      <c r="M48" s="45"/>
      <c r="O48" s="61" t="str">
        <f t="shared" si="130"/>
        <v>KRI-KRI</v>
      </c>
      <c r="P48" s="62"/>
      <c r="Q48" s="63"/>
      <c r="R48" s="63"/>
      <c r="S48" s="62"/>
      <c r="T48" s="62"/>
      <c r="U48" s="62"/>
      <c r="V48" s="62"/>
      <c r="W48" s="62"/>
      <c r="X48" s="62"/>
      <c r="Y48" s="64">
        <f t="shared" si="117"/>
        <v>0.11483441434029371</v>
      </c>
      <c r="Z48" s="64">
        <f t="shared" si="118"/>
        <v>0.10791609657813708</v>
      </c>
      <c r="AA48" s="64">
        <f t="shared" si="119"/>
        <v>0.13064301252972224</v>
      </c>
      <c r="AB48" s="64">
        <f t="shared" si="120"/>
        <v>0.1111865303984121</v>
      </c>
      <c r="AC48" s="64">
        <f t="shared" si="121"/>
        <v>8.0259609766163517E-2</v>
      </c>
      <c r="AD48" s="64">
        <f t="shared" si="122"/>
        <v>7.6470588235294124E-2</v>
      </c>
      <c r="AE48" s="64">
        <f t="shared" si="122"/>
        <v>7.0000000000000007E-2</v>
      </c>
      <c r="AF48" s="62"/>
      <c r="AG48" s="64">
        <f t="shared" si="123"/>
        <v>5.3258620731666359E-2</v>
      </c>
      <c r="AH48" s="64">
        <f t="shared" si="124"/>
        <v>4.62881932178935E-2</v>
      </c>
      <c r="AI48" s="64">
        <f t="shared" si="125"/>
        <v>9.0204101249599489E-2</v>
      </c>
      <c r="AJ48" s="64">
        <f t="shared" si="126"/>
        <v>7.5156707690362048E-2</v>
      </c>
      <c r="AK48" s="64">
        <f t="shared" si="127"/>
        <v>4.6370326549806322E-2</v>
      </c>
      <c r="AL48" s="64">
        <f t="shared" si="128"/>
        <v>5.2941176470588235E-2</v>
      </c>
      <c r="AM48" s="64">
        <f t="shared" si="128"/>
        <v>5.5E-2</v>
      </c>
      <c r="AO48" s="45"/>
      <c r="AP48" s="45"/>
      <c r="AW48" s="45"/>
      <c r="AX48" s="45"/>
      <c r="BE48" s="48" t="str">
        <f t="shared" si="129"/>
        <v>KRI-KRI</v>
      </c>
      <c r="BF48" s="45"/>
      <c r="BG48" s="45"/>
      <c r="BH48" s="45"/>
      <c r="BI48" s="45"/>
      <c r="BK48" s="45"/>
      <c r="BM48" s="45"/>
      <c r="BN48" s="45"/>
      <c r="BO48" s="45"/>
      <c r="BP48" s="45"/>
      <c r="BQ48" s="45"/>
      <c r="BR48" s="45"/>
      <c r="BS48" s="45"/>
      <c r="CC48" s="45"/>
      <c r="CD48" s="45"/>
      <c r="CE48" s="45"/>
      <c r="CF48" s="45"/>
      <c r="CG48" s="45"/>
      <c r="CH48" s="45"/>
      <c r="CI48" s="45"/>
      <c r="CK48" s="45"/>
    </row>
    <row r="49" spans="4:57">
      <c r="D49" s="14"/>
      <c r="O49" s="40" t="str">
        <f t="shared" si="130"/>
        <v>MEVACO</v>
      </c>
      <c r="P49" s="58"/>
      <c r="Q49" s="59"/>
      <c r="R49" s="59"/>
      <c r="S49" s="58"/>
      <c r="T49" s="58"/>
      <c r="U49" s="58"/>
      <c r="V49" s="58"/>
      <c r="W49" s="58"/>
      <c r="X49" s="58"/>
      <c r="Y49" s="60">
        <f t="shared" si="117"/>
        <v>6.5716864878815118E-2</v>
      </c>
      <c r="Z49" s="60">
        <f t="shared" si="118"/>
        <v>9.2458536786633502E-2</v>
      </c>
      <c r="AA49" s="60">
        <f t="shared" si="119"/>
        <v>0.10897298415324891</v>
      </c>
      <c r="AB49" s="60">
        <f t="shared" si="120"/>
        <v>8.6371017588369278E-2</v>
      </c>
      <c r="AC49" s="60">
        <f t="shared" si="121"/>
        <v>2.717789597793319E-2</v>
      </c>
      <c r="AD49" s="60">
        <f t="shared" si="122"/>
        <v>2.9411764705882353E-2</v>
      </c>
      <c r="AE49" s="60">
        <f t="shared" si="122"/>
        <v>2.7777777777777776E-2</v>
      </c>
      <c r="AF49" s="58"/>
      <c r="AG49" s="60">
        <f t="shared" si="123"/>
        <v>5.6164402652197597E-3</v>
      </c>
      <c r="AH49" s="60">
        <f t="shared" si="124"/>
        <v>3.1742040601668825E-2</v>
      </c>
      <c r="AI49" s="60">
        <f t="shared" si="125"/>
        <v>4.4279959269394771E-2</v>
      </c>
      <c r="AJ49" s="60">
        <f t="shared" si="126"/>
        <v>9.3334233691791933E-4</v>
      </c>
      <c r="AK49" s="60">
        <f t="shared" si="127"/>
        <v>-5.4533312599398871E-2</v>
      </c>
      <c r="AL49" s="60">
        <f t="shared" si="128"/>
        <v>-2.9411764705882353E-2</v>
      </c>
      <c r="AM49" s="60">
        <f t="shared" si="128"/>
        <v>-2.7777777777777776E-2</v>
      </c>
      <c r="BE49" s="7" t="str">
        <f t="shared" si="129"/>
        <v>MEVACO</v>
      </c>
    </row>
    <row r="50" spans="4:57">
      <c r="D50" s="14"/>
      <c r="O50" s="40" t="str">
        <f t="shared" si="130"/>
        <v>MLS</v>
      </c>
      <c r="P50" s="58"/>
      <c r="Q50" s="59"/>
      <c r="R50" s="59"/>
      <c r="S50" s="58"/>
      <c r="T50" s="58"/>
      <c r="U50" s="58"/>
      <c r="V50" s="58"/>
      <c r="W50" s="58"/>
      <c r="X50" s="58"/>
      <c r="Y50" s="60">
        <f t="shared" si="117"/>
        <v>0.43813417819710371</v>
      </c>
      <c r="Z50" s="60">
        <f t="shared" si="118"/>
        <v>0.53919285137243278</v>
      </c>
      <c r="AA50" s="60">
        <f t="shared" si="119"/>
        <v>0.66372155287817947</v>
      </c>
      <c r="AB50" s="60">
        <f t="shared" si="120"/>
        <v>0.61281020899791017</v>
      </c>
      <c r="AC50" s="60">
        <f t="shared" si="121"/>
        <v>0.38803894297635605</v>
      </c>
      <c r="AD50" s="60">
        <f t="shared" si="122"/>
        <v>0.38701094515329265</v>
      </c>
      <c r="AE50" s="60">
        <f t="shared" si="122"/>
        <v>0.38633905115129036</v>
      </c>
      <c r="AF50" s="58"/>
      <c r="AG50" s="60">
        <f t="shared" si="123"/>
        <v>0.16369388630179585</v>
      </c>
      <c r="AH50" s="60">
        <f t="shared" si="124"/>
        <v>0.17675253245096484</v>
      </c>
      <c r="AI50" s="60">
        <f t="shared" si="125"/>
        <v>0.12620883534136546</v>
      </c>
      <c r="AJ50" s="60">
        <f t="shared" si="126"/>
        <v>0.12880562534374668</v>
      </c>
      <c r="AK50" s="60">
        <f t="shared" si="127"/>
        <v>0.11729485396383867</v>
      </c>
      <c r="AL50" s="60">
        <f t="shared" si="128"/>
        <v>0.11791739735139385</v>
      </c>
      <c r="AM50" s="60">
        <f t="shared" si="128"/>
        <v>0.11758145035039272</v>
      </c>
      <c r="BE50" s="7" t="str">
        <f t="shared" si="129"/>
        <v>MLS</v>
      </c>
    </row>
    <row r="51" spans="4:57">
      <c r="D51" s="14"/>
      <c r="O51" s="40" t="str">
        <f t="shared" si="130"/>
        <v>MOTOR OIL</v>
      </c>
      <c r="P51" s="58"/>
      <c r="Q51" s="59"/>
      <c r="R51" s="59"/>
      <c r="S51" s="58"/>
      <c r="T51" s="58"/>
      <c r="U51" s="58"/>
      <c r="V51" s="58"/>
      <c r="W51" s="58"/>
      <c r="X51" s="58"/>
      <c r="Y51" s="60">
        <f t="shared" si="117"/>
        <v>3.8320557981448587E-2</v>
      </c>
      <c r="Z51" s="60">
        <f t="shared" si="118"/>
        <v>3.878262212826579E-2</v>
      </c>
      <c r="AA51" s="60">
        <f t="shared" si="119"/>
        <v>2.7951174373827901E-2</v>
      </c>
      <c r="AB51" s="60">
        <f t="shared" si="120"/>
        <v>1.9704085360381689E-2</v>
      </c>
      <c r="AC51" s="60">
        <f t="shared" si="121"/>
        <v>5.5556783275507718E-3</v>
      </c>
      <c r="AD51" s="60">
        <f t="shared" si="122"/>
        <v>1.0215131112222574E-2</v>
      </c>
      <c r="AE51" s="60">
        <f t="shared" si="122"/>
        <v>1.5092843380461301E-2</v>
      </c>
      <c r="AF51" s="58"/>
      <c r="AG51" s="60">
        <f t="shared" si="123"/>
        <v>2.6536296363370297E-2</v>
      </c>
      <c r="AH51" s="60">
        <f t="shared" si="124"/>
        <v>1.6340485909872388E-2</v>
      </c>
      <c r="AI51" s="60">
        <f t="shared" si="125"/>
        <v>8.0582465208472367E-3</v>
      </c>
      <c r="AJ51" s="60">
        <f t="shared" si="126"/>
        <v>-5.0429099820637879E-4</v>
      </c>
      <c r="AK51" s="60">
        <f t="shared" si="127"/>
        <v>-9.2042164814037254E-3</v>
      </c>
      <c r="AL51" s="60">
        <f t="shared" si="128"/>
        <v>-4.442341786110038E-3</v>
      </c>
      <c r="AM51" s="60">
        <f t="shared" si="128"/>
        <v>5.8049397617158732E-4</v>
      </c>
      <c r="BE51" s="7" t="str">
        <f t="shared" si="129"/>
        <v>MOTOR OIL</v>
      </c>
    </row>
    <row r="52" spans="4:57">
      <c r="D52" s="14"/>
      <c r="O52" s="40" t="str">
        <f>O21</f>
        <v>OLP</v>
      </c>
      <c r="P52" s="58"/>
      <c r="Q52" s="59"/>
      <c r="R52" s="59"/>
      <c r="S52" s="58"/>
      <c r="T52" s="58"/>
      <c r="U52" s="58"/>
      <c r="V52" s="58"/>
      <c r="W52" s="58"/>
      <c r="X52" s="58"/>
      <c r="Y52" s="60">
        <f t="shared" si="117"/>
        <v>0.22834842403732605</v>
      </c>
      <c r="Z52" s="60">
        <f t="shared" si="118"/>
        <v>0.27068035587351641</v>
      </c>
      <c r="AA52" s="60">
        <f t="shared" si="119"/>
        <v>0.22668521089762833</v>
      </c>
      <c r="AB52" s="60">
        <f t="shared" si="120"/>
        <v>0.24154391711224221</v>
      </c>
      <c r="AC52" s="60">
        <f t="shared" si="121"/>
        <v>0.21059492906441721</v>
      </c>
      <c r="AD52" s="60">
        <f t="shared" si="122"/>
        <v>0.20952380952380953</v>
      </c>
      <c r="AE52" s="60">
        <f t="shared" si="122"/>
        <v>0.22727272727272727</v>
      </c>
      <c r="AF52" s="58"/>
      <c r="AG52" s="60">
        <f t="shared" si="123"/>
        <v>6.1085966434777879E-2</v>
      </c>
      <c r="AH52" s="60">
        <f t="shared" si="124"/>
        <v>6.1544205176470725E-2</v>
      </c>
      <c r="AI52" s="60">
        <f t="shared" si="125"/>
        <v>6.7334978234764337E-2</v>
      </c>
      <c r="AJ52" s="60">
        <f t="shared" si="126"/>
        <v>7.406066708595356E-2</v>
      </c>
      <c r="AK52" s="60">
        <f t="shared" si="127"/>
        <v>6.4837833972392636E-2</v>
      </c>
      <c r="AL52" s="60">
        <f t="shared" si="128"/>
        <v>6.6666666666666666E-2</v>
      </c>
      <c r="AM52" s="60">
        <f t="shared" si="128"/>
        <v>7.2727272727272724E-2</v>
      </c>
      <c r="BE52" s="7" t="str">
        <f t="shared" si="129"/>
        <v>OLP</v>
      </c>
    </row>
    <row r="53" spans="4:57">
      <c r="O53" s="40" t="str">
        <f t="shared" ref="O53:O63" si="131">O22</f>
        <v>OPAP</v>
      </c>
      <c r="P53" s="58"/>
      <c r="Q53" s="59"/>
      <c r="R53" s="59"/>
      <c r="S53" s="58"/>
      <c r="T53" s="58"/>
      <c r="U53" s="58"/>
      <c r="V53" s="58"/>
      <c r="W53" s="58"/>
      <c r="X53" s="58"/>
      <c r="Y53" s="60">
        <f t="shared" si="117"/>
        <v>0.17728586395175888</v>
      </c>
      <c r="Z53" s="60">
        <f t="shared" si="118"/>
        <v>0.16845845817596794</v>
      </c>
      <c r="AA53" s="60">
        <f t="shared" si="119"/>
        <v>0.1696546101497925</v>
      </c>
      <c r="AB53" s="60">
        <f t="shared" si="120"/>
        <v>6.3459276233277781E-2</v>
      </c>
      <c r="AC53" s="60">
        <f t="shared" si="121"/>
        <v>8.1360211802007573E-2</v>
      </c>
      <c r="AD53" s="60">
        <f t="shared" si="122"/>
        <v>7.8706673966617111E-2</v>
      </c>
      <c r="AE53" s="60">
        <f t="shared" si="122"/>
        <v>7.868020777466983E-2</v>
      </c>
      <c r="AF53" s="58"/>
      <c r="AG53" s="60">
        <f t="shared" si="123"/>
        <v>0.11202340849199856</v>
      </c>
      <c r="AH53" s="60">
        <f t="shared" si="124"/>
        <v>0.12331297535130883</v>
      </c>
      <c r="AI53" s="60">
        <f t="shared" si="125"/>
        <v>0.12727450808585294</v>
      </c>
      <c r="AJ53" s="60">
        <f t="shared" si="126"/>
        <v>4.2101292087145151E-2</v>
      </c>
      <c r="AK53" s="60">
        <f t="shared" si="127"/>
        <v>4.5784152040632325E-2</v>
      </c>
      <c r="AL53" s="60">
        <f t="shared" si="128"/>
        <v>4.4290916256085243E-2</v>
      </c>
      <c r="AM53" s="60">
        <f t="shared" si="128"/>
        <v>4.427602283177854E-2</v>
      </c>
      <c r="BE53" s="7" t="str">
        <f t="shared" si="129"/>
        <v>OPAP</v>
      </c>
    </row>
    <row r="54" spans="4:57">
      <c r="O54" s="40" t="str">
        <f t="shared" si="131"/>
        <v>OTE</v>
      </c>
      <c r="P54" s="58"/>
      <c r="Q54" s="59"/>
      <c r="R54" s="59"/>
      <c r="S54" s="58"/>
      <c r="T54" s="58"/>
      <c r="U54" s="58"/>
      <c r="V54" s="58"/>
      <c r="W54" s="58"/>
      <c r="X54" s="58"/>
      <c r="Y54" s="60">
        <f t="shared" si="117"/>
        <v>0.31879696505435179</v>
      </c>
      <c r="Z54" s="60">
        <f t="shared" si="118"/>
        <v>0.33003195522299184</v>
      </c>
      <c r="AA54" s="60">
        <f t="shared" si="119"/>
        <v>0.32166362607671523</v>
      </c>
      <c r="AB54" s="60">
        <f t="shared" si="120"/>
        <v>0.29054537381909673</v>
      </c>
      <c r="AC54" s="60">
        <f t="shared" si="121"/>
        <v>0.35358819926500612</v>
      </c>
      <c r="AD54" s="60">
        <f t="shared" si="122"/>
        <v>0.35251143022084014</v>
      </c>
      <c r="AE54" s="60">
        <f t="shared" si="122"/>
        <v>0.35250399865375681</v>
      </c>
      <c r="AF54" s="58"/>
      <c r="AG54" s="60">
        <f t="shared" si="123"/>
        <v>9.9036988400087542E-3</v>
      </c>
      <c r="AH54" s="60">
        <f t="shared" si="124"/>
        <v>2.3758013615703708E-2</v>
      </c>
      <c r="AI54" s="60">
        <f t="shared" si="125"/>
        <v>0.10897628339837885</v>
      </c>
      <c r="AJ54" s="60">
        <f t="shared" si="126"/>
        <v>7.8118447990922768E-2</v>
      </c>
      <c r="AK54" s="60">
        <f t="shared" si="127"/>
        <v>6.8242139648836256E-2</v>
      </c>
      <c r="AL54" s="60">
        <f t="shared" si="128"/>
        <v>6.8034324389067216E-2</v>
      </c>
      <c r="AM54" s="60">
        <f t="shared" si="128"/>
        <v>6.8032890104665872E-2</v>
      </c>
      <c r="BE54" s="7" t="str">
        <f t="shared" si="129"/>
        <v>OTE</v>
      </c>
    </row>
    <row r="55" spans="4:57">
      <c r="O55" s="40" t="str">
        <f t="shared" si="131"/>
        <v>PPC (DEI)</v>
      </c>
      <c r="P55" s="58"/>
      <c r="Q55" s="59"/>
      <c r="R55" s="59"/>
      <c r="S55" s="58"/>
      <c r="T55" s="58"/>
      <c r="U55" s="58"/>
      <c r="V55" s="58"/>
      <c r="W55" s="58"/>
      <c r="X55" s="58"/>
      <c r="Y55" s="60">
        <f t="shared" si="117"/>
        <v>0.25779158143611447</v>
      </c>
      <c r="Z55" s="60">
        <f t="shared" si="118"/>
        <v>0.14143695389106697</v>
      </c>
      <c r="AA55" s="60">
        <f t="shared" si="119"/>
        <v>0.16555025026640616</v>
      </c>
      <c r="AB55" s="60">
        <f t="shared" si="120"/>
        <v>0.14765116407601625</v>
      </c>
      <c r="AC55" s="60">
        <f t="shared" si="121"/>
        <v>0.17431101444030578</v>
      </c>
      <c r="AD55" s="60">
        <f t="shared" si="122"/>
        <v>0.1736151691649423</v>
      </c>
      <c r="AE55" s="60">
        <f t="shared" si="122"/>
        <v>0.17238103397648877</v>
      </c>
      <c r="AF55" s="58"/>
      <c r="AG55" s="60">
        <f t="shared" si="123"/>
        <v>9.6032829053044097E-2</v>
      </c>
      <c r="AH55" s="60">
        <f t="shared" si="124"/>
        <v>-2.7014708485564299E-2</v>
      </c>
      <c r="AI55" s="60">
        <f t="shared" si="125"/>
        <v>6.9810276043227809E-3</v>
      </c>
      <c r="AJ55" s="60">
        <f t="shared" si="126"/>
        <v>-3.7731437672819362E-2</v>
      </c>
      <c r="AK55" s="60">
        <f t="shared" si="127"/>
        <v>1.5574239761977892E-2</v>
      </c>
      <c r="AL55" s="60">
        <f t="shared" si="128"/>
        <v>1.5512067780531123E-2</v>
      </c>
      <c r="AM55" s="60">
        <f t="shared" si="128"/>
        <v>1.540180098307495E-2</v>
      </c>
      <c r="BE55" s="7" t="str">
        <f t="shared" si="129"/>
        <v>PPC (DEI)</v>
      </c>
    </row>
    <row r="56" spans="4:57">
      <c r="O56" s="40" t="str">
        <f t="shared" si="131"/>
        <v>SARANTIS</v>
      </c>
      <c r="P56" s="58"/>
      <c r="Q56" s="59"/>
      <c r="R56" s="59"/>
      <c r="S56" s="58"/>
      <c r="T56" s="58"/>
      <c r="U56" s="58"/>
      <c r="V56" s="58"/>
      <c r="W56" s="58"/>
      <c r="X56" s="58"/>
      <c r="Y56" s="60">
        <f t="shared" si="117"/>
        <v>9.1706614167198927E-2</v>
      </c>
      <c r="Z56" s="60">
        <f t="shared" si="118"/>
        <v>8.8656058921090602E-2</v>
      </c>
      <c r="AA56" s="60">
        <f t="shared" si="119"/>
        <v>8.96870905293424E-2</v>
      </c>
      <c r="AB56" s="60">
        <f t="shared" si="120"/>
        <v>9.7491387873280225E-2</v>
      </c>
      <c r="AC56" s="60">
        <f t="shared" si="121"/>
        <v>0.10320565457502133</v>
      </c>
      <c r="AD56" s="60">
        <f t="shared" si="122"/>
        <v>0.11084202682563339</v>
      </c>
      <c r="AE56" s="60">
        <f t="shared" si="122"/>
        <v>0.11071428571428571</v>
      </c>
      <c r="AF56" s="58"/>
      <c r="AG56" s="60">
        <f t="shared" si="123"/>
        <v>4.2637579315411261E-2</v>
      </c>
      <c r="AH56" s="60">
        <f t="shared" si="124"/>
        <v>4.3995321830486468E-2</v>
      </c>
      <c r="AI56" s="60">
        <f t="shared" si="125"/>
        <v>5.1501542659482827E-2</v>
      </c>
      <c r="AJ56" s="60">
        <f t="shared" si="126"/>
        <v>6.5629689118075957E-2</v>
      </c>
      <c r="AK56" s="60">
        <f t="shared" si="127"/>
        <v>6.8991611521679624E-2</v>
      </c>
      <c r="AL56" s="60">
        <f t="shared" si="128"/>
        <v>7.2131147540983612E-2</v>
      </c>
      <c r="AM56" s="60">
        <f t="shared" si="128"/>
        <v>7.1785714285714286E-2</v>
      </c>
      <c r="BE56" s="7" t="str">
        <f t="shared" si="129"/>
        <v>SARANTIS</v>
      </c>
    </row>
    <row r="57" spans="4:57">
      <c r="O57" s="40" t="str">
        <f t="shared" si="131"/>
        <v>THRACE PLASTICS</v>
      </c>
      <c r="P57" s="58"/>
      <c r="Q57" s="59"/>
      <c r="R57" s="59"/>
      <c r="S57" s="58"/>
      <c r="T57" s="58"/>
      <c r="U57" s="58"/>
      <c r="V57" s="58"/>
      <c r="W57" s="58"/>
      <c r="X57" s="58"/>
      <c r="Y57" s="60">
        <f t="shared" si="117"/>
        <v>7.8709704929217125E-2</v>
      </c>
      <c r="Z57" s="60">
        <f t="shared" si="118"/>
        <v>8.5157259386389475E-2</v>
      </c>
      <c r="AA57" s="60">
        <f t="shared" si="119"/>
        <v>9.4040370465499262E-2</v>
      </c>
      <c r="AB57" s="60">
        <f t="shared" si="120"/>
        <v>7.5169607990953624E-2</v>
      </c>
      <c r="AC57" s="60">
        <f t="shared" si="121"/>
        <v>8.4542382629951826E-2</v>
      </c>
      <c r="AD57" s="60">
        <f t="shared" si="122"/>
        <v>8.6584531143052715E-2</v>
      </c>
      <c r="AE57" s="60">
        <f t="shared" si="122"/>
        <v>8.6479294861134218E-2</v>
      </c>
      <c r="AF57" s="58"/>
      <c r="AG57" s="60">
        <f t="shared" si="123"/>
        <v>4.5625106600716359E-3</v>
      </c>
      <c r="AH57" s="60">
        <f t="shared" si="124"/>
        <v>1.7270570993308518E-2</v>
      </c>
      <c r="AI57" s="60">
        <f t="shared" si="125"/>
        <v>2.246664752897095E-2</v>
      </c>
      <c r="AJ57" s="60">
        <f t="shared" si="126"/>
        <v>9.3705239351677353E-3</v>
      </c>
      <c r="AK57" s="60">
        <f t="shared" si="127"/>
        <v>2.3366165791933281E-2</v>
      </c>
      <c r="AL57" s="60">
        <f t="shared" si="128"/>
        <v>2.3956194387405889E-2</v>
      </c>
      <c r="AM57" s="60">
        <f t="shared" si="128"/>
        <v>2.3948112423083322E-2</v>
      </c>
      <c r="BE57" s="7" t="str">
        <f t="shared" si="129"/>
        <v>THRACE PLASTICS</v>
      </c>
    </row>
    <row r="58" spans="4:57">
      <c r="O58" s="40" t="str">
        <f>O27</f>
        <v>TITAN</v>
      </c>
      <c r="P58" s="58"/>
      <c r="Q58" s="59"/>
      <c r="R58" s="59"/>
      <c r="S58" s="58"/>
      <c r="T58" s="58"/>
      <c r="U58" s="58"/>
      <c r="V58" s="58"/>
      <c r="W58" s="58"/>
      <c r="X58" s="58"/>
      <c r="Y58" s="60">
        <f t="shared" si="117"/>
        <v>0.23331195834394675</v>
      </c>
      <c r="Z58" s="60">
        <f t="shared" si="118"/>
        <v>0.2236568676677014</v>
      </c>
      <c r="AA58" s="60">
        <f t="shared" si="119"/>
        <v>0.17320679956839366</v>
      </c>
      <c r="AB58" s="60">
        <f t="shared" si="120"/>
        <v>0.17377493049251022</v>
      </c>
      <c r="AC58" s="60">
        <f t="shared" si="121"/>
        <v>0.15711136087788993</v>
      </c>
      <c r="AD58" s="60">
        <f t="shared" si="122"/>
        <v>0.16250000000000001</v>
      </c>
      <c r="AE58" s="60">
        <f t="shared" si="122"/>
        <v>0.16800000000000001</v>
      </c>
      <c r="AF58" s="58"/>
      <c r="AG58" s="60">
        <f t="shared" si="123"/>
        <v>7.6324262044535005E-2</v>
      </c>
      <c r="AH58" s="60">
        <f t="shared" si="124"/>
        <v>1.008883969639107E-2</v>
      </c>
      <c r="AI58" s="60">
        <f t="shared" si="125"/>
        <v>-2.1686448622928199E-2</v>
      </c>
      <c r="AJ58" s="60">
        <f t="shared" si="126"/>
        <v>-3.1982311053109398E-2</v>
      </c>
      <c r="AK58" s="60">
        <f t="shared" si="127"/>
        <v>2.671497409389044E-2</v>
      </c>
      <c r="AL58" s="60">
        <f t="shared" si="128"/>
        <v>4.1666666666666664E-2</v>
      </c>
      <c r="AM58" s="60">
        <f t="shared" si="128"/>
        <v>5.6000000000000001E-2</v>
      </c>
      <c r="BE58" s="7" t="str">
        <f t="shared" si="129"/>
        <v>TITAN</v>
      </c>
    </row>
    <row r="59" spans="4:57">
      <c r="O59" s="40" t="str">
        <f t="shared" si="131"/>
        <v>EYDAP</v>
      </c>
      <c r="P59" s="58"/>
      <c r="Q59" s="59"/>
      <c r="R59" s="59"/>
      <c r="S59" s="58"/>
      <c r="T59" s="58"/>
      <c r="U59" s="58"/>
      <c r="V59" s="58"/>
      <c r="W59" s="58"/>
      <c r="X59" s="58"/>
      <c r="Y59" s="60">
        <f t="shared" ref="Y59" si="132">Y28/Q28</f>
        <v>0.17282321899736147</v>
      </c>
      <c r="Z59" s="60">
        <f t="shared" ref="Z59" si="133">Z28/R28</f>
        <v>0.23572616407982261</v>
      </c>
      <c r="AA59" s="60">
        <f t="shared" ref="AA59" si="134">AA28/S28</f>
        <v>0.34684201109321888</v>
      </c>
      <c r="AB59" s="60">
        <f t="shared" ref="AB59" si="135">AB28/T28</f>
        <v>0.34848439777493528</v>
      </c>
      <c r="AC59" s="60">
        <f t="shared" si="121"/>
        <v>0.2685064049732373</v>
      </c>
      <c r="AD59" s="60">
        <f t="shared" si="122"/>
        <v>0.30499999999999999</v>
      </c>
      <c r="AE59" s="60">
        <f t="shared" si="122"/>
        <v>0.32500000000000001</v>
      </c>
      <c r="AF59" s="58"/>
      <c r="AG59" s="60">
        <f t="shared" ref="AG59" si="136">AG28/Q28</f>
        <v>2.9419525065963063E-2</v>
      </c>
      <c r="AH59" s="60">
        <f t="shared" ref="AH59" si="137">AH28/R28</f>
        <v>8.4672949002217293E-2</v>
      </c>
      <c r="AI59" s="60">
        <f t="shared" ref="AI59" si="138">AI28/S28</f>
        <v>0.13985805451183875</v>
      </c>
      <c r="AJ59" s="60">
        <f t="shared" ref="AJ59" si="139">AJ28/T28</f>
        <v>0.2325014129755778</v>
      </c>
      <c r="AK59" s="60">
        <f t="shared" si="127"/>
        <v>0.12854985033104874</v>
      </c>
      <c r="AL59" s="60">
        <f t="shared" si="128"/>
        <v>0.20499999999999999</v>
      </c>
      <c r="AM59" s="60">
        <f t="shared" si="128"/>
        <v>0.21</v>
      </c>
      <c r="BE59" s="7" t="str">
        <f t="shared" si="129"/>
        <v>EYDAP</v>
      </c>
    </row>
    <row r="60" spans="4:57">
      <c r="O60" s="40" t="str">
        <f t="shared" si="131"/>
        <v>FRIGOGLASS</v>
      </c>
      <c r="P60" s="58"/>
      <c r="Q60" s="59"/>
      <c r="R60" s="59"/>
      <c r="S60" s="58"/>
      <c r="T60" s="58"/>
      <c r="U60" s="58"/>
      <c r="V60" s="58"/>
      <c r="W60" s="58"/>
      <c r="X60" s="58"/>
      <c r="Y60" s="60">
        <f t="shared" ref="Y60:Y63" si="140">Y29/Q29</f>
        <v>0.1622851143869472</v>
      </c>
      <c r="Z60" s="60">
        <f t="shared" ref="Z60:Z63" si="141">Z29/R29</f>
        <v>0.14697141622088938</v>
      </c>
      <c r="AA60" s="60">
        <f t="shared" ref="AA60:AA63" si="142">AA29/S29</f>
        <v>0.11664516129032258</v>
      </c>
      <c r="AB60" s="60">
        <f t="shared" ref="AB60:AB63" si="143">AB29/T29</f>
        <v>0.12040191387559808</v>
      </c>
      <c r="AC60" s="60">
        <f t="shared" si="121"/>
        <v>0.13323176866250827</v>
      </c>
      <c r="AD60" s="60">
        <f t="shared" si="122"/>
        <v>0.13138458824064095</v>
      </c>
      <c r="AE60" s="60">
        <f t="shared" si="122"/>
        <v>0.13500000000000001</v>
      </c>
      <c r="AF60" s="58"/>
      <c r="AG60" s="60">
        <f t="shared" ref="AG60:AG63" si="144">AG29/Q29</f>
        <v>4.514238222299987E-2</v>
      </c>
      <c r="AH60" s="60">
        <f t="shared" ref="AH60:AH63" si="145">AH29/R29</f>
        <v>3.613047315430197E-2</v>
      </c>
      <c r="AI60" s="60">
        <f t="shared" ref="AI60:AI63" si="146">AI29/S29</f>
        <v>-2.575483870967742E-2</v>
      </c>
      <c r="AJ60" s="60">
        <f t="shared" ref="AJ60:AJ63" si="147">AJ29/T29</f>
        <v>-4.0191387559808611E-2</v>
      </c>
      <c r="AK60" s="60">
        <f t="shared" si="127"/>
        <v>-0.11600957609753494</v>
      </c>
      <c r="AL60" s="60">
        <f t="shared" si="128"/>
        <v>-2.4916056595235547E-3</v>
      </c>
      <c r="AM60" s="60">
        <f t="shared" si="128"/>
        <v>1.0940861389084617E-2</v>
      </c>
      <c r="BE60" s="7" t="str">
        <f t="shared" si="129"/>
        <v>FRIGOGLASS</v>
      </c>
    </row>
    <row r="61" spans="4:57">
      <c r="O61" s="40" t="str">
        <f t="shared" si="131"/>
        <v>MYTILINEOS</v>
      </c>
      <c r="P61" s="58"/>
      <c r="Q61" s="59"/>
      <c r="R61" s="59"/>
      <c r="S61" s="58"/>
      <c r="T61" s="58"/>
      <c r="U61" s="58"/>
      <c r="V61" s="58"/>
      <c r="W61" s="58"/>
      <c r="X61" s="58"/>
      <c r="Y61" s="60">
        <f t="shared" si="140"/>
        <v>0.15533253445176753</v>
      </c>
      <c r="Z61" s="60">
        <f t="shared" si="141"/>
        <v>0.12221514958625079</v>
      </c>
      <c r="AA61" s="60">
        <f t="shared" si="142"/>
        <v>0.1129917469050894</v>
      </c>
      <c r="AB61" s="60">
        <f t="shared" si="143"/>
        <v>0.1460137567268969</v>
      </c>
      <c r="AC61" s="60">
        <f t="shared" si="121"/>
        <v>0.20602156085815071</v>
      </c>
      <c r="AD61" s="60">
        <f t="shared" si="122"/>
        <v>0.21200000000000002</v>
      </c>
      <c r="AE61" s="60">
        <f t="shared" si="122"/>
        <v>0.21500000000000002</v>
      </c>
      <c r="AF61" s="58"/>
      <c r="AG61" s="60">
        <f t="shared" si="144"/>
        <v>5.5462352706211304E-2</v>
      </c>
      <c r="AH61" s="60">
        <f t="shared" si="145"/>
        <v>2.8408656906429026E-2</v>
      </c>
      <c r="AI61" s="60">
        <f t="shared" si="146"/>
        <v>1.3858321870701512E-2</v>
      </c>
      <c r="AJ61" s="60">
        <f t="shared" si="147"/>
        <v>1.6041198902312981E-2</v>
      </c>
      <c r="AK61" s="60">
        <f t="shared" si="127"/>
        <v>5.265275790115885E-2</v>
      </c>
      <c r="AL61" s="60">
        <f t="shared" si="128"/>
        <v>7.0000000000000007E-2</v>
      </c>
      <c r="AM61" s="60">
        <f t="shared" si="128"/>
        <v>7.7499999999999999E-2</v>
      </c>
      <c r="BE61" s="7" t="str">
        <f t="shared" si="129"/>
        <v>MYTILINEOS</v>
      </c>
    </row>
    <row r="62" spans="4:57">
      <c r="O62" s="40" t="str">
        <f t="shared" si="131"/>
        <v>METKA</v>
      </c>
      <c r="P62" s="58"/>
      <c r="Q62" s="59"/>
      <c r="R62" s="59"/>
      <c r="S62" s="58"/>
      <c r="T62" s="58"/>
      <c r="U62" s="58"/>
      <c r="V62" s="58"/>
      <c r="W62" s="58"/>
      <c r="X62" s="58"/>
      <c r="Y62" s="60">
        <f t="shared" si="140"/>
        <v>0.21785888870783768</v>
      </c>
      <c r="Z62" s="60">
        <f t="shared" si="141"/>
        <v>0.19816714103444891</v>
      </c>
      <c r="AA62" s="60">
        <f t="shared" si="142"/>
        <v>0.16935159817351597</v>
      </c>
      <c r="AB62" s="60">
        <f t="shared" si="143"/>
        <v>0.16801568366224726</v>
      </c>
      <c r="AC62" s="60">
        <f t="shared" si="121"/>
        <v>0.17051689642211759</v>
      </c>
      <c r="AD62" s="60">
        <f t="shared" si="122"/>
        <v>0.13134649401678</v>
      </c>
      <c r="AE62" s="60">
        <f t="shared" si="122"/>
        <v>0.13586318935974337</v>
      </c>
      <c r="AF62" s="58"/>
      <c r="AG62" s="60">
        <f t="shared" si="144"/>
        <v>0.12729346586279941</v>
      </c>
      <c r="AH62" s="60">
        <f t="shared" si="145"/>
        <v>0.14109578957699481</v>
      </c>
      <c r="AI62" s="60">
        <f t="shared" si="146"/>
        <v>0.12794520547945204</v>
      </c>
      <c r="AJ62" s="60">
        <f t="shared" si="147"/>
        <v>0.15103274409677966</v>
      </c>
      <c r="AK62" s="60">
        <f t="shared" si="127"/>
        <v>0.14787344219567319</v>
      </c>
      <c r="AL62" s="60">
        <f t="shared" si="128"/>
        <v>0.10651273727326513</v>
      </c>
      <c r="AM62" s="60">
        <f t="shared" si="128"/>
        <v>0.1107738415230764</v>
      </c>
      <c r="BE62" s="7" t="str">
        <f t="shared" si="129"/>
        <v>METKA</v>
      </c>
    </row>
    <row r="63" spans="4:57">
      <c r="O63" s="40" t="str">
        <f t="shared" si="131"/>
        <v>EXAE</v>
      </c>
      <c r="P63" s="58"/>
      <c r="Q63" s="59"/>
      <c r="R63" s="59"/>
      <c r="S63" s="58"/>
      <c r="T63" s="58"/>
      <c r="U63" s="58"/>
      <c r="V63" s="58"/>
      <c r="W63" s="58"/>
      <c r="X63" s="58"/>
      <c r="Y63" s="60">
        <f t="shared" si="140"/>
        <v>0.60006487187804092</v>
      </c>
      <c r="Z63" s="60">
        <f t="shared" si="141"/>
        <v>0.51642178046672427</v>
      </c>
      <c r="AA63" s="60">
        <f t="shared" si="142"/>
        <v>0.35533621221468226</v>
      </c>
      <c r="AB63" s="60">
        <f t="shared" si="143"/>
        <v>0.7572912755038177</v>
      </c>
      <c r="AC63" s="60">
        <f t="shared" si="121"/>
        <v>0.54545454545454553</v>
      </c>
      <c r="AD63" s="60">
        <f t="shared" si="122"/>
        <v>0.5317311303041683</v>
      </c>
      <c r="AE63" s="60">
        <f t="shared" si="122"/>
        <v>0.54818352379327984</v>
      </c>
      <c r="AF63" s="58"/>
      <c r="AG63" s="60">
        <f t="shared" si="144"/>
        <v>0.35874148556600716</v>
      </c>
      <c r="AH63" s="60">
        <f t="shared" si="145"/>
        <v>0.43280034572169407</v>
      </c>
      <c r="AI63" s="60">
        <f t="shared" si="146"/>
        <v>0.364589759407773</v>
      </c>
      <c r="AJ63" s="60">
        <f t="shared" si="147"/>
        <v>0.40868694454875454</v>
      </c>
      <c r="AK63" s="60">
        <f t="shared" si="127"/>
        <v>0.44397463002114168</v>
      </c>
      <c r="AL63" s="60">
        <f t="shared" si="128"/>
        <v>0.43634998122418323</v>
      </c>
      <c r="AM63" s="60">
        <f t="shared" si="128"/>
        <v>0.45266928193757461</v>
      </c>
      <c r="BE63" s="7" t="str">
        <f t="shared" si="129"/>
        <v>EXAE</v>
      </c>
    </row>
    <row r="64" spans="4:57">
      <c r="O64" s="59"/>
      <c r="P64" s="58"/>
      <c r="Q64" s="59"/>
      <c r="R64" s="59"/>
      <c r="S64" s="58"/>
      <c r="T64" s="58"/>
      <c r="U64" s="58"/>
      <c r="V64" s="58"/>
      <c r="W64" s="58"/>
      <c r="X64" s="58"/>
      <c r="Y64" s="59"/>
      <c r="Z64" s="59"/>
      <c r="AA64" s="58"/>
      <c r="AB64" s="58"/>
      <c r="AC64" s="58"/>
      <c r="AD64" s="58"/>
      <c r="AE64" s="58"/>
      <c r="AF64" s="58"/>
      <c r="AG64" s="59"/>
      <c r="AH64" s="59"/>
      <c r="AI64" s="58"/>
      <c r="AJ64" s="58"/>
      <c r="AK64" s="58"/>
      <c r="AL64" s="58"/>
      <c r="AM64" s="58"/>
    </row>
  </sheetData>
  <hyperlinks>
    <hyperlink ref="BH28" r:id="rId1"/>
    <hyperlink ref="BH29:BH32" r:id="rId2" display="gsavvakis@valueinvest.gr"/>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dimension ref="A1:A23"/>
  <sheetViews>
    <sheetView showGridLines="0" topLeftCell="A95" zoomScale="70" zoomScaleNormal="70" workbookViewId="0">
      <selection activeCell="H124" sqref="H124"/>
    </sheetView>
  </sheetViews>
  <sheetFormatPr defaultRowHeight="15"/>
  <cols>
    <col min="1" max="16384" width="9.140625" style="4"/>
  </cols>
  <sheetData>
    <row r="1" ht="14.25" customHeight="1"/>
    <row r="2" ht="14.25" customHeight="1"/>
    <row r="3" ht="14.25" customHeight="1"/>
    <row r="4" ht="14.25" customHeight="1"/>
    <row r="5" ht="14.25" customHeight="1"/>
    <row r="6" s="5" customFormat="1" ht="40.5" customHeight="1"/>
    <row r="7" ht="14.25" customHeight="1"/>
    <row r="20" ht="15" customHeight="1"/>
    <row r="22" ht="14.25" customHeight="1"/>
    <row r="23" ht="15" customHeight="1"/>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Greek Equities Estimates VRS</vt:lpstr>
      <vt:lpstr>Blank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Georgiadis Nikos</cp:lastModifiedBy>
  <cp:lastPrinted>2013-05-28T13:08:22Z</cp:lastPrinted>
  <dcterms:created xsi:type="dcterms:W3CDTF">2012-10-16T11:26:25Z</dcterms:created>
  <dcterms:modified xsi:type="dcterms:W3CDTF">2015-04-27T20:07:11Z</dcterms:modified>
</cp:coreProperties>
</file>