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15" windowWidth="18960" windowHeight="5790" tabRatio="622" firstSheet="1" activeTab="1"/>
  </bookViews>
  <sheets>
    <sheet name="Introduction" sheetId="9" r:id="rId1"/>
    <sheet name="Greek Equities Estimates VRS" sheetId="4" r:id="rId2"/>
    <sheet name="Blank" sheetId="7" r:id="rId3"/>
  </sheets>
  <externalReferences>
    <externalReference r:id="rId4"/>
    <externalReference r:id="rId5"/>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AF8" i="4"/>
  <c r="W22"/>
  <c r="X22" s="1"/>
  <c r="BF32" l="1"/>
  <c r="BG32" s="1"/>
  <c r="BG31"/>
  <c r="BF31"/>
  <c r="AO29"/>
  <c r="AF29"/>
  <c r="W29"/>
  <c r="X29" s="1"/>
  <c r="AE25"/>
  <c r="AP39" l="1"/>
  <c r="AP40"/>
  <c r="AP41"/>
  <c r="AP42"/>
  <c r="AP43"/>
  <c r="AP44"/>
  <c r="AP45"/>
  <c r="AP46"/>
  <c r="AP47"/>
  <c r="AP48"/>
  <c r="AP49"/>
  <c r="AP50"/>
  <c r="AP51"/>
  <c r="AP52"/>
  <c r="AP53"/>
  <c r="AP54"/>
  <c r="AP55"/>
  <c r="AP56"/>
  <c r="AP57"/>
  <c r="AP58"/>
  <c r="AP59"/>
  <c r="AP60"/>
  <c r="AP61"/>
  <c r="AP62"/>
  <c r="AP63"/>
  <c r="AG39"/>
  <c r="AG40"/>
  <c r="AG41"/>
  <c r="AG42"/>
  <c r="AG43"/>
  <c r="AG44"/>
  <c r="AG45"/>
  <c r="AG46"/>
  <c r="AG47"/>
  <c r="AG48"/>
  <c r="AG49"/>
  <c r="AG50"/>
  <c r="AG51"/>
  <c r="AG52"/>
  <c r="AG53"/>
  <c r="AG54"/>
  <c r="AG55"/>
  <c r="AG56"/>
  <c r="AG57"/>
  <c r="AG58"/>
  <c r="AG59"/>
  <c r="AG60"/>
  <c r="AG61"/>
  <c r="AG62"/>
  <c r="AG63"/>
  <c r="AF40"/>
  <c r="AF41"/>
  <c r="AF42"/>
  <c r="AF43"/>
  <c r="AF44"/>
  <c r="AF46"/>
  <c r="AF47"/>
  <c r="AF48"/>
  <c r="AF49"/>
  <c r="AF51"/>
  <c r="AF52"/>
  <c r="AF56"/>
  <c r="AF57"/>
  <c r="AF58"/>
  <c r="AF59"/>
  <c r="AF60"/>
  <c r="AF61"/>
  <c r="AF62"/>
  <c r="AF63"/>
  <c r="AO40"/>
  <c r="AO41"/>
  <c r="AO42"/>
  <c r="AO44"/>
  <c r="AO46"/>
  <c r="AO47"/>
  <c r="AO48"/>
  <c r="AO49"/>
  <c r="AO51"/>
  <c r="AO52"/>
  <c r="AO56"/>
  <c r="AO57"/>
  <c r="AO58"/>
  <c r="AO59"/>
  <c r="AO60"/>
  <c r="AO61"/>
  <c r="AO62"/>
  <c r="AO63"/>
  <c r="AO43" l="1"/>
  <c r="AD26"/>
  <c r="AD22"/>
  <c r="AD12"/>
  <c r="AX8"/>
  <c r="AX9"/>
  <c r="AX10"/>
  <c r="AX11"/>
  <c r="AX13"/>
  <c r="AX14"/>
  <c r="AX15"/>
  <c r="AX16"/>
  <c r="AX17"/>
  <c r="AX18"/>
  <c r="AX19"/>
  <c r="AX20"/>
  <c r="AX21"/>
  <c r="AX22"/>
  <c r="AX23"/>
  <c r="AX24"/>
  <c r="AX25"/>
  <c r="AX26"/>
  <c r="AX27"/>
  <c r="AX28"/>
  <c r="AX29"/>
  <c r="AX30"/>
  <c r="AX31"/>
  <c r="AX32"/>
  <c r="AW32"/>
  <c r="AV32"/>
  <c r="AU32"/>
  <c r="AT32"/>
  <c r="AS32"/>
  <c r="AW31"/>
  <c r="AV31"/>
  <c r="AU31"/>
  <c r="AT31"/>
  <c r="AS31"/>
  <c r="AW30"/>
  <c r="AV30"/>
  <c r="AU30"/>
  <c r="AT30"/>
  <c r="AS30"/>
  <c r="AW29"/>
  <c r="AV29"/>
  <c r="AU29"/>
  <c r="AT29"/>
  <c r="AS29"/>
  <c r="AW28"/>
  <c r="AV28"/>
  <c r="AU28"/>
  <c r="AT28"/>
  <c r="AS28"/>
  <c r="AW27"/>
  <c r="AV27"/>
  <c r="AU27"/>
  <c r="AT27"/>
  <c r="AS27"/>
  <c r="AW26"/>
  <c r="AV26"/>
  <c r="AU26"/>
  <c r="AT26"/>
  <c r="AS26"/>
  <c r="AW25"/>
  <c r="AV25"/>
  <c r="AU25"/>
  <c r="AT25"/>
  <c r="AS25"/>
  <c r="AW24"/>
  <c r="AV24"/>
  <c r="AU24"/>
  <c r="AT24"/>
  <c r="AS24"/>
  <c r="AW23"/>
  <c r="AV23"/>
  <c r="AU23"/>
  <c r="AT23"/>
  <c r="AS23"/>
  <c r="AW22"/>
  <c r="AV22"/>
  <c r="AU22"/>
  <c r="AT22"/>
  <c r="AS22"/>
  <c r="AW21"/>
  <c r="AV21"/>
  <c r="AU21"/>
  <c r="AT21"/>
  <c r="AS21"/>
  <c r="AW20"/>
  <c r="AV20"/>
  <c r="AU20"/>
  <c r="AT20"/>
  <c r="AS20"/>
  <c r="AW19"/>
  <c r="AV19"/>
  <c r="AU19"/>
  <c r="AT19"/>
  <c r="AS19"/>
  <c r="AW18"/>
  <c r="AV18"/>
  <c r="AU18"/>
  <c r="AT18"/>
  <c r="AS18"/>
  <c r="AW17"/>
  <c r="AV17"/>
  <c r="AU17"/>
  <c r="AT17"/>
  <c r="AS17"/>
  <c r="AW16"/>
  <c r="AV16"/>
  <c r="AU16"/>
  <c r="AT16"/>
  <c r="AS16"/>
  <c r="AW15"/>
  <c r="AV15"/>
  <c r="AU15"/>
  <c r="AT15"/>
  <c r="AS15"/>
  <c r="AW14"/>
  <c r="AV14"/>
  <c r="AU14"/>
  <c r="AT14"/>
  <c r="AS14"/>
  <c r="AW13"/>
  <c r="AV13"/>
  <c r="AU13"/>
  <c r="AT13"/>
  <c r="AS13"/>
  <c r="AW12"/>
  <c r="AV12"/>
  <c r="AU12"/>
  <c r="AT12"/>
  <c r="AS12"/>
  <c r="AW11"/>
  <c r="AV11"/>
  <c r="AU11"/>
  <c r="AT11"/>
  <c r="AS11"/>
  <c r="AW10"/>
  <c r="AV10"/>
  <c r="AU10"/>
  <c r="AT10"/>
  <c r="AS10"/>
  <c r="AW9"/>
  <c r="AV9"/>
  <c r="AU9"/>
  <c r="AT9"/>
  <c r="AS9"/>
  <c r="AW8"/>
  <c r="AV8"/>
  <c r="AU8"/>
  <c r="AT8"/>
  <c r="AS8"/>
  <c r="AR26"/>
  <c r="AR25"/>
  <c r="AR24"/>
  <c r="AR23"/>
  <c r="AR22"/>
  <c r="AR20"/>
  <c r="AR19"/>
  <c r="AR14"/>
  <c r="AR12"/>
  <c r="AR8"/>
  <c r="O8"/>
  <c r="O9"/>
  <c r="O10"/>
  <c r="O11"/>
  <c r="O12"/>
  <c r="O13"/>
  <c r="O14"/>
  <c r="O15"/>
  <c r="O16"/>
  <c r="O17"/>
  <c r="O18"/>
  <c r="O19"/>
  <c r="O20"/>
  <c r="O21"/>
  <c r="O22"/>
  <c r="O23"/>
  <c r="O24"/>
  <c r="O25"/>
  <c r="O26"/>
  <c r="O27"/>
  <c r="O28"/>
  <c r="O29"/>
  <c r="O30"/>
  <c r="O31"/>
  <c r="O32"/>
  <c r="AX12" l="1"/>
  <c r="AO39"/>
  <c r="AF39"/>
  <c r="AF50"/>
  <c r="AO50"/>
  <c r="AF54"/>
  <c r="AO54"/>
  <c r="AO45"/>
  <c r="AF45"/>
  <c r="AF53"/>
  <c r="AO53"/>
  <c r="AO55"/>
  <c r="AF55"/>
  <c r="AN39"/>
  <c r="AN40"/>
  <c r="AN41"/>
  <c r="AN42"/>
  <c r="AN43"/>
  <c r="AN44"/>
  <c r="AN45"/>
  <c r="AN46"/>
  <c r="AN47"/>
  <c r="AN48"/>
  <c r="AN49"/>
  <c r="AN50"/>
  <c r="AN51"/>
  <c r="AN52"/>
  <c r="AN53"/>
  <c r="AN54"/>
  <c r="AN55"/>
  <c r="AN56"/>
  <c r="AN57"/>
  <c r="AN58"/>
  <c r="AN59"/>
  <c r="AN60"/>
  <c r="AN61"/>
  <c r="AN62"/>
  <c r="AN63"/>
  <c r="AE39"/>
  <c r="AE40"/>
  <c r="AE41"/>
  <c r="AE42"/>
  <c r="AE43"/>
  <c r="AE44"/>
  <c r="AE45"/>
  <c r="AE46"/>
  <c r="AE47"/>
  <c r="AE48"/>
  <c r="AE49"/>
  <c r="AE50"/>
  <c r="AE51"/>
  <c r="AE52"/>
  <c r="AE53"/>
  <c r="AE54"/>
  <c r="AE55"/>
  <c r="AE56"/>
  <c r="AE57"/>
  <c r="AE58"/>
  <c r="AE59"/>
  <c r="AE60"/>
  <c r="AE61"/>
  <c r="AE62"/>
  <c r="AE63"/>
  <c r="BJ8" l="1"/>
  <c r="AI60"/>
  <c r="AJ60"/>
  <c r="AK60"/>
  <c r="AL60"/>
  <c r="AM60"/>
  <c r="AI61"/>
  <c r="AJ61"/>
  <c r="AK61"/>
  <c r="AL61"/>
  <c r="AM61"/>
  <c r="AI62"/>
  <c r="AJ62"/>
  <c r="AK62"/>
  <c r="AL62"/>
  <c r="AM62"/>
  <c r="AI63"/>
  <c r="AJ63"/>
  <c r="AK63"/>
  <c r="AL63"/>
  <c r="AM63"/>
  <c r="AM59"/>
  <c r="AL59"/>
  <c r="AK59"/>
  <c r="AJ59"/>
  <c r="AI59"/>
  <c r="Z60"/>
  <c r="AA60"/>
  <c r="AB60"/>
  <c r="AC60"/>
  <c r="AD60"/>
  <c r="Z61"/>
  <c r="AA61"/>
  <c r="AB61"/>
  <c r="AC61"/>
  <c r="AD61"/>
  <c r="Z62"/>
  <c r="AA62"/>
  <c r="AB62"/>
  <c r="AC62"/>
  <c r="AD62"/>
  <c r="Z63"/>
  <c r="AA63"/>
  <c r="AB63"/>
  <c r="AC63"/>
  <c r="AD63"/>
  <c r="AD59"/>
  <c r="AC59"/>
  <c r="AB59"/>
  <c r="AA59"/>
  <c r="Z59"/>
  <c r="AR32"/>
  <c r="AR31"/>
  <c r="AR30"/>
  <c r="AR29"/>
  <c r="AR28"/>
  <c r="AR27"/>
  <c r="L5"/>
  <c r="M5" s="1"/>
  <c r="BJ22"/>
  <c r="BJ23"/>
  <c r="BJ24"/>
  <c r="BJ25"/>
  <c r="BJ26"/>
  <c r="BJ27"/>
  <c r="BJ28"/>
  <c r="BJ29"/>
  <c r="BJ30"/>
  <c r="BJ31"/>
  <c r="BJ32"/>
  <c r="BJ9"/>
  <c r="BJ10"/>
  <c r="BJ11"/>
  <c r="BJ12"/>
  <c r="BJ13"/>
  <c r="BJ14"/>
  <c r="BJ15"/>
  <c r="BJ16"/>
  <c r="BJ17"/>
  <c r="BJ18"/>
  <c r="BJ19"/>
  <c r="BJ20"/>
  <c r="BJ21"/>
  <c r="BI32"/>
  <c r="O63"/>
  <c r="M32"/>
  <c r="BI31"/>
  <c r="O62"/>
  <c r="M31"/>
  <c r="BI30"/>
  <c r="O61"/>
  <c r="M30"/>
  <c r="BI29"/>
  <c r="O60"/>
  <c r="M29"/>
  <c r="BI28"/>
  <c r="BI59" s="1"/>
  <c r="O59"/>
  <c r="M28"/>
  <c r="CM32" l="1"/>
  <c r="CE32"/>
  <c r="BW32"/>
  <c r="CM31"/>
  <c r="CE31"/>
  <c r="BW31"/>
  <c r="CM30"/>
  <c r="CE30"/>
  <c r="BW30"/>
  <c r="CM29"/>
  <c r="BW29"/>
  <c r="CE29"/>
  <c r="CE28"/>
  <c r="BW28"/>
  <c r="CJ29"/>
  <c r="CD29"/>
  <c r="CL29"/>
  <c r="BV29"/>
  <c r="CG28"/>
  <c r="BV28"/>
  <c r="CD28"/>
  <c r="CK30"/>
  <c r="CL30"/>
  <c r="BV30"/>
  <c r="CD30"/>
  <c r="CK32"/>
  <c r="CL32"/>
  <c r="BV32"/>
  <c r="CD32"/>
  <c r="CJ31"/>
  <c r="CD31"/>
  <c r="CL31"/>
  <c r="BV31"/>
  <c r="BO31"/>
  <c r="CO31" s="1"/>
  <c r="BI62"/>
  <c r="BO29"/>
  <c r="CO29" s="1"/>
  <c r="BI60"/>
  <c r="BO30"/>
  <c r="CO30" s="1"/>
  <c r="BI61"/>
  <c r="BO32"/>
  <c r="CO32" s="1"/>
  <c r="BI63"/>
  <c r="BO28"/>
  <c r="CO28" s="1"/>
  <c r="BT28"/>
  <c r="CA28"/>
  <c r="BT30"/>
  <c r="CA30"/>
  <c r="CH30"/>
  <c r="BT32"/>
  <c r="CA32"/>
  <c r="CH32"/>
  <c r="BR28"/>
  <c r="BY28"/>
  <c r="CC28"/>
  <c r="BR30"/>
  <c r="BY30"/>
  <c r="CC30"/>
  <c r="CJ30"/>
  <c r="BR32"/>
  <c r="BY32"/>
  <c r="CC32"/>
  <c r="CJ32"/>
  <c r="BS29"/>
  <c r="BZ29"/>
  <c r="CG29"/>
  <c r="CK29"/>
  <c r="BQ31"/>
  <c r="BS31"/>
  <c r="BU31"/>
  <c r="BZ31"/>
  <c r="CB31"/>
  <c r="CG31"/>
  <c r="CI31"/>
  <c r="CK31"/>
  <c r="BQ29"/>
  <c r="BU29"/>
  <c r="CB29"/>
  <c r="CI29"/>
  <c r="BQ28"/>
  <c r="BS28"/>
  <c r="BU28"/>
  <c r="BZ28"/>
  <c r="CB28"/>
  <c r="BR29"/>
  <c r="BT29"/>
  <c r="BY29"/>
  <c r="CA29"/>
  <c r="CC29"/>
  <c r="CH29"/>
  <c r="BQ30"/>
  <c r="BS30"/>
  <c r="BU30"/>
  <c r="BZ30"/>
  <c r="CB30"/>
  <c r="CG30"/>
  <c r="CI30"/>
  <c r="BR31"/>
  <c r="BT31"/>
  <c r="BY31"/>
  <c r="CA31"/>
  <c r="CC31"/>
  <c r="CH31"/>
  <c r="BQ32"/>
  <c r="BS32"/>
  <c r="BU32"/>
  <c r="BZ32"/>
  <c r="CB32"/>
  <c r="CG32"/>
  <c r="CI32"/>
  <c r="M10" l="1"/>
  <c r="AR21"/>
  <c r="AR18"/>
  <c r="AR17"/>
  <c r="AR16"/>
  <c r="AR15"/>
  <c r="AR13"/>
  <c r="AR11"/>
  <c r="AR10"/>
  <c r="AR9"/>
  <c r="Z40"/>
  <c r="AA40"/>
  <c r="AB40"/>
  <c r="AC40"/>
  <c r="AD40"/>
  <c r="Z41"/>
  <c r="AA41"/>
  <c r="AB41"/>
  <c r="AC41"/>
  <c r="AD41"/>
  <c r="Z42"/>
  <c r="AA42"/>
  <c r="AB42"/>
  <c r="AC42"/>
  <c r="AD42"/>
  <c r="Z43"/>
  <c r="AA43"/>
  <c r="AB43"/>
  <c r="AC43"/>
  <c r="AD43"/>
  <c r="Z44"/>
  <c r="AA44"/>
  <c r="AB44"/>
  <c r="AC44"/>
  <c r="AD44"/>
  <c r="Z45"/>
  <c r="AA45"/>
  <c r="AB45"/>
  <c r="AC45"/>
  <c r="AD45"/>
  <c r="Z46"/>
  <c r="AA46"/>
  <c r="AB46"/>
  <c r="AC46"/>
  <c r="AD46"/>
  <c r="Z47"/>
  <c r="AA47"/>
  <c r="AB47"/>
  <c r="AC47"/>
  <c r="AD47"/>
  <c r="Z48"/>
  <c r="AA48"/>
  <c r="AB48"/>
  <c r="AC48"/>
  <c r="AD48"/>
  <c r="Z49"/>
  <c r="AA49"/>
  <c r="AB49"/>
  <c r="AC49"/>
  <c r="AD49"/>
  <c r="Z50"/>
  <c r="AA50"/>
  <c r="AB50"/>
  <c r="AC50"/>
  <c r="AD50"/>
  <c r="Z51"/>
  <c r="AA51"/>
  <c r="AB51"/>
  <c r="AC51"/>
  <c r="AD51"/>
  <c r="Z52"/>
  <c r="AA52"/>
  <c r="AB52"/>
  <c r="AC52"/>
  <c r="AD52"/>
  <c r="Z53"/>
  <c r="AA53"/>
  <c r="AB53"/>
  <c r="AC53"/>
  <c r="AD53"/>
  <c r="Z54"/>
  <c r="AA54"/>
  <c r="AB54"/>
  <c r="AC54"/>
  <c r="AD54"/>
  <c r="Z55"/>
  <c r="AA55"/>
  <c r="AB55"/>
  <c r="AC55"/>
  <c r="AD55"/>
  <c r="Z56"/>
  <c r="AA56"/>
  <c r="AB56"/>
  <c r="AC56"/>
  <c r="AD56"/>
  <c r="Z57"/>
  <c r="AA57"/>
  <c r="AB57"/>
  <c r="AC57"/>
  <c r="AD57"/>
  <c r="Z58"/>
  <c r="AA58"/>
  <c r="AB58"/>
  <c r="AC58"/>
  <c r="AD58"/>
  <c r="AA39"/>
  <c r="AB39"/>
  <c r="AC39"/>
  <c r="AD39"/>
  <c r="Z39"/>
  <c r="AI40"/>
  <c r="AJ40"/>
  <c r="AK40"/>
  <c r="AL40"/>
  <c r="AM40"/>
  <c r="AI41"/>
  <c r="AJ41"/>
  <c r="AK41"/>
  <c r="AL41"/>
  <c r="AM41"/>
  <c r="AI42"/>
  <c r="AJ42"/>
  <c r="AK42"/>
  <c r="AL42"/>
  <c r="AM42"/>
  <c r="AI43"/>
  <c r="AJ43"/>
  <c r="AK43"/>
  <c r="AL43"/>
  <c r="AM43"/>
  <c r="AI44"/>
  <c r="AJ44"/>
  <c r="AK44"/>
  <c r="AL44"/>
  <c r="AM44"/>
  <c r="AI45"/>
  <c r="AJ45"/>
  <c r="AK45"/>
  <c r="AL45"/>
  <c r="AM45"/>
  <c r="AI46"/>
  <c r="AJ46"/>
  <c r="AK46"/>
  <c r="AL46"/>
  <c r="AM46"/>
  <c r="AI47"/>
  <c r="AJ47"/>
  <c r="AK47"/>
  <c r="AL47"/>
  <c r="AM47"/>
  <c r="AI48"/>
  <c r="AJ48"/>
  <c r="AK48"/>
  <c r="AL48"/>
  <c r="AM48"/>
  <c r="AI49"/>
  <c r="AJ49"/>
  <c r="AK49"/>
  <c r="AL49"/>
  <c r="AM49"/>
  <c r="AI50"/>
  <c r="AJ50"/>
  <c r="AK50"/>
  <c r="AL50"/>
  <c r="AM50"/>
  <c r="AI51"/>
  <c r="AJ51"/>
  <c r="AK51"/>
  <c r="AL51"/>
  <c r="AM51"/>
  <c r="AI52"/>
  <c r="AJ52"/>
  <c r="AK52"/>
  <c r="AL52"/>
  <c r="AM52"/>
  <c r="AI53"/>
  <c r="AJ53"/>
  <c r="AK53"/>
  <c r="AL53"/>
  <c r="AM53"/>
  <c r="AI54"/>
  <c r="AJ54"/>
  <c r="AK54"/>
  <c r="AL54"/>
  <c r="AM54"/>
  <c r="AI55"/>
  <c r="AJ55"/>
  <c r="AK55"/>
  <c r="AL55"/>
  <c r="AM55"/>
  <c r="AI56"/>
  <c r="AJ56"/>
  <c r="AK56"/>
  <c r="AL56"/>
  <c r="AM56"/>
  <c r="AI57"/>
  <c r="AJ57"/>
  <c r="AK57"/>
  <c r="AL57"/>
  <c r="AM57"/>
  <c r="AI58"/>
  <c r="AJ58"/>
  <c r="AK58"/>
  <c r="AL58"/>
  <c r="AM58"/>
  <c r="AJ39"/>
  <c r="AK39"/>
  <c r="AL39"/>
  <c r="AM39"/>
  <c r="AI39"/>
  <c r="BI26"/>
  <c r="BI25"/>
  <c r="BI24"/>
  <c r="BI23"/>
  <c r="BI22"/>
  <c r="BI20"/>
  <c r="BI19"/>
  <c r="BI14"/>
  <c r="BI12"/>
  <c r="BI27"/>
  <c r="BI21"/>
  <c r="BI18"/>
  <c r="BI17"/>
  <c r="BI16"/>
  <c r="BI15"/>
  <c r="BI13"/>
  <c r="BI11"/>
  <c r="BI10"/>
  <c r="BI9"/>
  <c r="BI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O56"/>
  <c r="O39"/>
  <c r="O58"/>
  <c r="O57"/>
  <c r="O52"/>
  <c r="O47"/>
  <c r="O42"/>
  <c r="O49"/>
  <c r="O44"/>
  <c r="O48"/>
  <c r="O53"/>
  <c r="O55"/>
  <c r="O43"/>
  <c r="O51"/>
  <c r="O46"/>
  <c r="O40"/>
  <c r="O54"/>
  <c r="O41"/>
  <c r="O45"/>
  <c r="O50"/>
  <c r="CM11" l="1"/>
  <c r="BW11"/>
  <c r="CE11"/>
  <c r="CM26"/>
  <c r="CE26"/>
  <c r="BW26"/>
  <c r="CE25"/>
  <c r="CM25"/>
  <c r="BW25"/>
  <c r="CM24"/>
  <c r="CE24"/>
  <c r="BW24"/>
  <c r="CM23"/>
  <c r="BW23"/>
  <c r="CE23"/>
  <c r="CM22"/>
  <c r="CE22"/>
  <c r="BW22"/>
  <c r="CM21"/>
  <c r="BW21"/>
  <c r="CE21"/>
  <c r="CM20"/>
  <c r="CE20"/>
  <c r="BW20"/>
  <c r="CM19"/>
  <c r="CE19"/>
  <c r="BW19"/>
  <c r="CM18"/>
  <c r="CE18"/>
  <c r="BW18"/>
  <c r="CM17"/>
  <c r="BW17"/>
  <c r="CE17"/>
  <c r="CM16"/>
  <c r="CE16"/>
  <c r="BW16"/>
  <c r="CM15"/>
  <c r="BW15"/>
  <c r="CE15"/>
  <c r="CM14"/>
  <c r="CE14"/>
  <c r="BW14"/>
  <c r="CE13"/>
  <c r="CM13"/>
  <c r="BW13"/>
  <c r="CM12"/>
  <c r="CE12"/>
  <c r="BW12"/>
  <c r="CE10"/>
  <c r="CM10"/>
  <c r="BW10"/>
  <c r="CM9"/>
  <c r="CE9"/>
  <c r="BW9"/>
  <c r="CE8"/>
  <c r="CM8"/>
  <c r="BW8"/>
  <c r="CI19"/>
  <c r="CD19"/>
  <c r="CL19"/>
  <c r="BV19"/>
  <c r="CI23"/>
  <c r="CD23"/>
  <c r="CL23"/>
  <c r="BV23"/>
  <c r="CH15"/>
  <c r="CD15"/>
  <c r="CL15"/>
  <c r="BV15"/>
  <c r="CI12"/>
  <c r="CL12"/>
  <c r="BV12"/>
  <c r="CD12"/>
  <c r="CH22"/>
  <c r="CL22"/>
  <c r="BV22"/>
  <c r="CD22"/>
  <c r="CI13"/>
  <c r="CD13"/>
  <c r="CL13"/>
  <c r="BV13"/>
  <c r="CI11"/>
  <c r="CD11"/>
  <c r="CL11"/>
  <c r="BV11"/>
  <c r="CI21"/>
  <c r="CD21"/>
  <c r="CL21"/>
  <c r="BV21"/>
  <c r="CH8"/>
  <c r="CL8"/>
  <c r="BV8"/>
  <c r="CD8"/>
  <c r="CI10"/>
  <c r="CL10"/>
  <c r="BV10"/>
  <c r="CD10"/>
  <c r="CI14"/>
  <c r="CL14"/>
  <c r="BV14"/>
  <c r="CD14"/>
  <c r="CI9"/>
  <c r="CD9"/>
  <c r="CL9"/>
  <c r="BV9"/>
  <c r="CI20"/>
  <c r="CL20"/>
  <c r="BV20"/>
  <c r="CD20"/>
  <c r="CH24"/>
  <c r="CL24"/>
  <c r="BV24"/>
  <c r="CD24"/>
  <c r="CI17"/>
  <c r="CD17"/>
  <c r="CL17"/>
  <c r="BV17"/>
  <c r="CI18"/>
  <c r="CL18"/>
  <c r="BV18"/>
  <c r="CD18"/>
  <c r="CI16"/>
  <c r="CL16"/>
  <c r="BV16"/>
  <c r="CD16"/>
  <c r="CI26"/>
  <c r="CL26"/>
  <c r="BV26"/>
  <c r="CD26"/>
  <c r="CI25"/>
  <c r="CD25"/>
  <c r="CL25"/>
  <c r="BV25"/>
  <c r="BO11"/>
  <c r="CO11" s="1"/>
  <c r="BI42"/>
  <c r="BO15"/>
  <c r="CO15" s="1"/>
  <c r="BI46"/>
  <c r="BO21"/>
  <c r="CO21" s="1"/>
  <c r="BI52"/>
  <c r="BO12"/>
  <c r="CO12" s="1"/>
  <c r="BI43"/>
  <c r="BO19"/>
  <c r="CO19" s="1"/>
  <c r="BI50"/>
  <c r="BO22"/>
  <c r="CO22" s="1"/>
  <c r="BI53"/>
  <c r="BO24"/>
  <c r="CO24" s="1"/>
  <c r="BI55"/>
  <c r="BO26"/>
  <c r="CO26" s="1"/>
  <c r="BI57"/>
  <c r="BO8"/>
  <c r="CO8" s="1"/>
  <c r="BI39"/>
  <c r="BO10"/>
  <c r="CO10" s="1"/>
  <c r="BI41"/>
  <c r="BO13"/>
  <c r="CO13" s="1"/>
  <c r="BI44"/>
  <c r="BO16"/>
  <c r="CO16" s="1"/>
  <c r="BI47"/>
  <c r="BO18"/>
  <c r="CO18" s="1"/>
  <c r="BI49"/>
  <c r="BO27"/>
  <c r="CO27" s="1"/>
  <c r="BI58"/>
  <c r="BO14"/>
  <c r="CO14" s="1"/>
  <c r="BI45"/>
  <c r="BO20"/>
  <c r="CO20" s="1"/>
  <c r="BI51"/>
  <c r="BO23"/>
  <c r="CO23" s="1"/>
  <c r="BI54"/>
  <c r="BO25"/>
  <c r="CO25" s="1"/>
  <c r="BI56"/>
  <c r="BO9"/>
  <c r="CO9" s="1"/>
  <c r="BI40"/>
  <c r="BO17"/>
  <c r="CO17" s="1"/>
  <c r="BI48"/>
  <c r="BU8"/>
  <c r="BQ22"/>
  <c r="BS22"/>
  <c r="CG8"/>
  <c r="CC22"/>
  <c r="CC8"/>
  <c r="CK22"/>
  <c r="CK8"/>
  <c r="BS8"/>
  <c r="BU22"/>
  <c r="BY8"/>
  <c r="CG22"/>
  <c r="CA22"/>
  <c r="CA8"/>
  <c r="CI22"/>
  <c r="CI8"/>
  <c r="BQ26"/>
  <c r="BU26"/>
  <c r="BS26"/>
  <c r="CB26"/>
  <c r="BZ26"/>
  <c r="CJ26"/>
  <c r="CH26"/>
  <c r="BT26"/>
  <c r="BR26"/>
  <c r="BY26"/>
  <c r="CG26"/>
  <c r="CC26"/>
  <c r="CA26"/>
  <c r="CK26"/>
  <c r="BU25"/>
  <c r="BS25"/>
  <c r="CG25"/>
  <c r="CB25"/>
  <c r="BZ25"/>
  <c r="CJ25"/>
  <c r="CH25"/>
  <c r="BQ25"/>
  <c r="BT25"/>
  <c r="BR25"/>
  <c r="BY25"/>
  <c r="CC25"/>
  <c r="CA25"/>
  <c r="CK25"/>
  <c r="BT24"/>
  <c r="BR24"/>
  <c r="BY24"/>
  <c r="CG24"/>
  <c r="CC24"/>
  <c r="CA24"/>
  <c r="CK24"/>
  <c r="CI24"/>
  <c r="BQ24"/>
  <c r="BU24"/>
  <c r="BS24"/>
  <c r="CB24"/>
  <c r="BZ24"/>
  <c r="CJ24"/>
  <c r="BU23"/>
  <c r="BS23"/>
  <c r="CG23"/>
  <c r="CB23"/>
  <c r="BZ23"/>
  <c r="CJ23"/>
  <c r="CH23"/>
  <c r="BQ23"/>
  <c r="BT23"/>
  <c r="BR23"/>
  <c r="BY23"/>
  <c r="CC23"/>
  <c r="CA23"/>
  <c r="CK23"/>
  <c r="BT22"/>
  <c r="BR22"/>
  <c r="BY22"/>
  <c r="CB22"/>
  <c r="BZ22"/>
  <c r="CJ22"/>
  <c r="BQ21"/>
  <c r="BT21"/>
  <c r="BR21"/>
  <c r="BY21"/>
  <c r="CG21"/>
  <c r="CB21"/>
  <c r="BZ21"/>
  <c r="CJ21"/>
  <c r="CH21"/>
  <c r="BU21"/>
  <c r="BS21"/>
  <c r="CC21"/>
  <c r="CA21"/>
  <c r="CK21"/>
  <c r="BT20"/>
  <c r="BR20"/>
  <c r="BY20"/>
  <c r="CB20"/>
  <c r="BZ20"/>
  <c r="CJ20"/>
  <c r="CH20"/>
  <c r="BQ20"/>
  <c r="BU20"/>
  <c r="BS20"/>
  <c r="CG20"/>
  <c r="CC20"/>
  <c r="CA20"/>
  <c r="CK20"/>
  <c r="BQ19"/>
  <c r="BT19"/>
  <c r="BR19"/>
  <c r="BY19"/>
  <c r="CG19"/>
  <c r="CB19"/>
  <c r="BZ19"/>
  <c r="CJ19"/>
  <c r="CH19"/>
  <c r="BU19"/>
  <c r="BS19"/>
  <c r="CC19"/>
  <c r="CA19"/>
  <c r="CK19"/>
  <c r="BT18"/>
  <c r="BR18"/>
  <c r="BY18"/>
  <c r="CB18"/>
  <c r="BZ18"/>
  <c r="CJ18"/>
  <c r="CH18"/>
  <c r="BQ18"/>
  <c r="BU18"/>
  <c r="BS18"/>
  <c r="CG18"/>
  <c r="CC18"/>
  <c r="CA18"/>
  <c r="CK18"/>
  <c r="BQ17"/>
  <c r="BT17"/>
  <c r="BR17"/>
  <c r="BY17"/>
  <c r="CG17"/>
  <c r="CB17"/>
  <c r="BZ17"/>
  <c r="CJ17"/>
  <c r="CH17"/>
  <c r="BU17"/>
  <c r="BS17"/>
  <c r="CC17"/>
  <c r="CA17"/>
  <c r="CK17"/>
  <c r="BT16"/>
  <c r="BR16"/>
  <c r="BY16"/>
  <c r="CB16"/>
  <c r="BZ16"/>
  <c r="CJ16"/>
  <c r="CH16"/>
  <c r="BQ16"/>
  <c r="BU16"/>
  <c r="BS16"/>
  <c r="CG16"/>
  <c r="CC16"/>
  <c r="CA16"/>
  <c r="CK16"/>
  <c r="BU15"/>
  <c r="BS15"/>
  <c r="CC15"/>
  <c r="CA15"/>
  <c r="CK15"/>
  <c r="CI15"/>
  <c r="BQ15"/>
  <c r="BT15"/>
  <c r="BR15"/>
  <c r="BY15"/>
  <c r="CG15"/>
  <c r="CB15"/>
  <c r="BZ15"/>
  <c r="CJ15"/>
  <c r="BT14"/>
  <c r="BR14"/>
  <c r="BY14"/>
  <c r="CB14"/>
  <c r="BZ14"/>
  <c r="CJ14"/>
  <c r="CH14"/>
  <c r="BQ14"/>
  <c r="BU14"/>
  <c r="BS14"/>
  <c r="CG14"/>
  <c r="CC14"/>
  <c r="CA14"/>
  <c r="CK14"/>
  <c r="BQ13"/>
  <c r="BT13"/>
  <c r="BR13"/>
  <c r="BY13"/>
  <c r="CG13"/>
  <c r="CB13"/>
  <c r="BZ13"/>
  <c r="CJ13"/>
  <c r="CH13"/>
  <c r="BU13"/>
  <c r="BS13"/>
  <c r="CC13"/>
  <c r="CA13"/>
  <c r="CK13"/>
  <c r="BT12"/>
  <c r="BR12"/>
  <c r="BY12"/>
  <c r="CB12"/>
  <c r="BZ12"/>
  <c r="CJ12"/>
  <c r="CH12"/>
  <c r="BQ12"/>
  <c r="BU12"/>
  <c r="BS12"/>
  <c r="CG12"/>
  <c r="CC12"/>
  <c r="CA12"/>
  <c r="CK12"/>
  <c r="BQ11"/>
  <c r="BT11"/>
  <c r="BR11"/>
  <c r="BY11"/>
  <c r="CG11"/>
  <c r="CB11"/>
  <c r="BZ11"/>
  <c r="CJ11"/>
  <c r="CH11"/>
  <c r="BU11"/>
  <c r="BS11"/>
  <c r="CC11"/>
  <c r="CA11"/>
  <c r="CK11"/>
  <c r="BT10"/>
  <c r="BR10"/>
  <c r="BY10"/>
  <c r="CB10"/>
  <c r="BZ10"/>
  <c r="CJ10"/>
  <c r="CH10"/>
  <c r="BQ10"/>
  <c r="BU10"/>
  <c r="BS10"/>
  <c r="CG10"/>
  <c r="CC10"/>
  <c r="CA10"/>
  <c r="CK10"/>
  <c r="BQ9"/>
  <c r="BT9"/>
  <c r="BR9"/>
  <c r="BY9"/>
  <c r="CG9"/>
  <c r="CB9"/>
  <c r="BZ9"/>
  <c r="CJ9"/>
  <c r="CH9"/>
  <c r="BU9"/>
  <c r="BS9"/>
  <c r="CC9"/>
  <c r="CA9"/>
  <c r="CK9"/>
  <c r="BT8"/>
  <c r="BR8"/>
  <c r="BQ8"/>
  <c r="CB8"/>
  <c r="BZ8"/>
  <c r="CJ8"/>
  <c r="M27"/>
  <c r="CM27" l="1"/>
  <c r="BW27"/>
  <c r="CM28"/>
  <c r="CE27"/>
  <c r="CL28"/>
  <c r="CD27"/>
  <c r="CL27"/>
  <c r="BV27"/>
  <c r="CK28"/>
  <c r="CI28"/>
  <c r="CJ28"/>
  <c r="CH28"/>
  <c r="CI27"/>
  <c r="CK27"/>
  <c r="CA27"/>
  <c r="CC27"/>
  <c r="BY27"/>
  <c r="BR27"/>
  <c r="BT27"/>
  <c r="BQ27"/>
  <c r="CH27"/>
  <c r="CJ27"/>
  <c r="BZ27"/>
  <c r="CB27"/>
  <c r="CG27"/>
  <c r="BS27"/>
  <c r="BU27"/>
</calcChain>
</file>

<file path=xl/sharedStrings.xml><?xml version="1.0" encoding="utf-8"?>
<sst xmlns="http://schemas.openxmlformats.org/spreadsheetml/2006/main" count="228" uniqueCount="171">
  <si>
    <t>MLS</t>
  </si>
  <si>
    <t>SARANTIS</t>
  </si>
  <si>
    <t>FG EUROPE</t>
  </si>
  <si>
    <t>TITAN</t>
  </si>
  <si>
    <t>OLP</t>
  </si>
  <si>
    <t>HELLENIC CABLES</t>
  </si>
  <si>
    <t>MEVACO</t>
  </si>
  <si>
    <t>IASO</t>
  </si>
  <si>
    <t>OPAP</t>
  </si>
  <si>
    <t>MOTOR OIL</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</si>
  <si>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</si>
  <si>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</si>
  <si>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</si>
  <si>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</si>
  <si>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</si>
  <si>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</si>
  <si>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</si>
  <si>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</si>
  <si>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</si>
  <si>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</si>
  <si>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</si>
  <si>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</si>
  <si>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</si>
  <si>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</si>
  <si>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</si>
  <si>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</si>
  <si>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</si>
  <si>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</si>
  <si>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</si>
  <si>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</si>
  <si>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</si>
  <si>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</si>
  <si>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</si>
  <si>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</si>
  <si>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</si>
  <si>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</si>
  <si>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</si>
  <si>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</si>
  <si>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</si>
  <si>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</si>
  <si>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</si>
  <si>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</si>
  <si>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</si>
  <si>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</si>
  <si>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</si>
  <si>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</si>
  <si>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</si>
  <si>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</si>
  <si>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</si>
  <si>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</si>
  <si>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</si>
  <si>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</si>
  <si>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</si>
  <si>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</si>
  <si>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</si>
  <si>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</si>
  <si>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</si>
  <si>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</si>
  <si>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</si>
  <si>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</si>
  <si>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</si>
  <si>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</si>
  <si>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</si>
  <si>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</si>
  <si>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</si>
  <si>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</si>
  <si>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</si>
  <si>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</si>
  <si>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</si>
  <si>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</si>
  <si>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</si>
  <si>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</si>
  <si>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</si>
  <si>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</si>
  <si>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</si>
  <si>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</si>
  <si>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</si>
  <si>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</si>
  <si>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</si>
  <si>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</si>
  <si>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</si>
  <si>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</si>
  <si>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</si>
  <si>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</si>
  <si>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</si>
  <si>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</si>
  <si>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</si>
  <si>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</si>
  <si>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</si>
  <si>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</si>
  <si>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</si>
  <si>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</si>
  <si>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</si>
  <si>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</si>
  <si>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</si>
  <si>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</si>
  <si>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</si>
  <si>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</si>
  <si>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</si>
  <si>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</si>
  <si>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</si>
  <si>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</si>
  <si>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</si>
  <si>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</si>
  <si>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</si>
  <si>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</si>
  <si>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</si>
  <si>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</si>
  <si>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</si>
  <si>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</si>
  <si>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</si>
  <si>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</si>
  <si>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</si>
  <si>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</si>
  <si>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</si>
  <si>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</si>
  <si>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</si>
  <si>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</si>
  <si>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</si>
  <si>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</si>
  <si>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</si>
  <si>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</si>
  <si>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</si>
  <si>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</si>
  <si>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</si>
  <si>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</si>
  <si>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</si>
  <si>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</si>
  <si>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</si>
  <si>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</si>
  <si>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</si>
  <si>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</si>
  <si>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</si>
  <si>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</si>
  <si>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</si>
  <si>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</si>
  <si>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</si>
  <si>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</si>
  <si>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</si>
  <si>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</si>
  <si>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</si>
  <si>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</si>
  <si>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</si>
  <si>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</si>
  <si>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</si>
  <si>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</si>
  <si>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</si>
  <si>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</si>
  <si>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</si>
  <si>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</si>
  <si>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</si>
  <si>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</si>
  <si>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</si>
  <si>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</si>
  <si>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</si>
  <si>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</si>
  <si>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</si>
  <si>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</si>
  <si>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</si>
  <si>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</si>
  <si>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</si>
  <si>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</si>
  <si>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</si>
  <si>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</si>
  <si>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</si>
  <si>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</si>
  <si>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</si>
  <si>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</si>
  <si>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 Jumbo's financial year of 2016 refers to the period 1 July 2015 - 30 June 2016, and so on.</t>
  </si>
  <si>
    <t>INDICATIVE STOCK PRICE (in EUR)</t>
  </si>
  <si>
    <t>November 26, 2016</t>
  </si>
</sst>
</file>

<file path=xl/styles.xml><?xml version="1.0" encoding="utf-8"?>
<styleSheet xmlns="http://schemas.openxmlformats.org/spreadsheetml/2006/main">
  <numFmts count="3">
    <numFmt numFmtId="43" formatCode="_-* #,##0.00\ _€_-;\-* #,##0.00\ _€_-;_-* &quot;-&quot;??\ _€_-;_-@_-"/>
    <numFmt numFmtId="164" formatCode="_-* #,##0.00\ _Δ_ρ_χ_-;\-* #,##0.00\ _Δ_ρ_χ_-;_-* &quot;-&quot;??\ _Δ_ρ_χ_-;_-@_-"/>
    <numFmt numFmtId="165" formatCode="_-* #,##0.00\ [$€]_-;\-* #,##0.00\ [$€]_-;_-* &quot;-&quot;??\ [$€]_-;_-@_-"/>
  </numFmts>
  <fonts count="23">
    <font>
      <sz val="11"/>
      <color theme="1"/>
      <name val="Calibri"/>
      <family val="2"/>
      <scheme val="minor"/>
    </font>
    <font>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sz val="11"/>
      <color theme="8" tint="-0.499984740745262"/>
      <name val="Calibri"/>
      <family val="2"/>
      <scheme val="minor"/>
    </font>
    <font>
      <b/>
      <sz val="16"/>
      <color theme="0"/>
      <name val="Calibri"/>
      <family val="2"/>
      <charset val="161"/>
      <scheme val="minor"/>
    </font>
  </fonts>
  <fills count="14">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F0"/>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30">
    <xf numFmtId="0" fontId="0" fillId="0" borderId="0"/>
    <xf numFmtId="9" fontId="6" fillId="0" borderId="0" applyFont="0" applyFill="0" applyBorder="0" applyAlignment="0" applyProtection="0"/>
    <xf numFmtId="0" fontId="6" fillId="0" borderId="0"/>
    <xf numFmtId="164" fontId="10" fillId="0" borderId="0" applyFont="0" applyFill="0" applyBorder="0" applyAlignment="0" applyProtection="0"/>
    <xf numFmtId="165" fontId="10" fillId="0" borderId="0" applyFont="0" applyFill="0" applyBorder="0" applyAlignment="0" applyProtection="0"/>
    <xf numFmtId="0" fontId="1" fillId="0" borderId="0"/>
    <xf numFmtId="0" fontId="10" fillId="0" borderId="0"/>
    <xf numFmtId="0" fontId="11" fillId="0" borderId="0">
      <alignment horizontal="center" vertical="top"/>
    </xf>
    <xf numFmtId="0" fontId="12" fillId="0" borderId="0">
      <alignment horizontal="left" vertical="top"/>
    </xf>
    <xf numFmtId="0" fontId="13" fillId="0" borderId="0">
      <alignment horizontal="right" vertical="top"/>
    </xf>
    <xf numFmtId="0" fontId="14" fillId="0" borderId="0">
      <alignment horizontal="left" vertical="top"/>
    </xf>
    <xf numFmtId="0" fontId="14" fillId="0" borderId="0">
      <alignment horizontal="right" vertical="top"/>
    </xf>
    <xf numFmtId="0" fontId="15" fillId="0" borderId="0">
      <alignment horizontal="left" vertical="top"/>
    </xf>
    <xf numFmtId="0" fontId="13" fillId="0" borderId="0">
      <alignment horizontal="left" vertical="top"/>
    </xf>
    <xf numFmtId="0" fontId="13" fillId="0" borderId="0">
      <alignment horizontal="right" vertical="top"/>
    </xf>
    <xf numFmtId="0" fontId="13" fillId="0" borderId="0">
      <alignment horizontal="right" vertical="top"/>
    </xf>
    <xf numFmtId="0" fontId="13" fillId="0" borderId="0">
      <alignment horizontal="right" vertical="top"/>
    </xf>
    <xf numFmtId="0" fontId="16" fillId="0" borderId="0">
      <alignment horizontal="left" vertical="top"/>
    </xf>
    <xf numFmtId="0" fontId="10" fillId="0" borderId="0"/>
    <xf numFmtId="0" fontId="10" fillId="0" borderId="0">
      <alignment vertical="top"/>
    </xf>
    <xf numFmtId="0" fontId="1" fillId="0" borderId="0"/>
    <xf numFmtId="0" fontId="17" fillId="0" borderId="0"/>
    <xf numFmtId="0" fontId="10" fillId="0" borderId="0"/>
    <xf numFmtId="43" fontId="10"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alignment vertical="top"/>
      <protection locked="0"/>
    </xf>
  </cellStyleXfs>
  <cellXfs count="82">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0" borderId="3" xfId="0" applyFont="1" applyFill="1" applyBorder="1" applyAlignment="1">
      <alignment horizontal="center"/>
    </xf>
    <xf numFmtId="0" fontId="3" fillId="0" borderId="3" xfId="0" applyFont="1" applyBorder="1"/>
    <xf numFmtId="0" fontId="3" fillId="0" borderId="3" xfId="0" applyFont="1" applyBorder="1" applyAlignment="1">
      <alignment horizontal="center" wrapText="1"/>
    </xf>
    <xf numFmtId="0" fontId="3" fillId="0" borderId="3" xfId="0" applyFont="1" applyBorder="1" applyAlignment="1">
      <alignment horizontal="center"/>
    </xf>
    <xf numFmtId="0" fontId="0" fillId="0" borderId="0" xfId="0" applyFont="1" applyFill="1" applyAlignment="1">
      <alignment horizontal="center"/>
    </xf>
    <xf numFmtId="0" fontId="3" fillId="0" borderId="0" xfId="0" applyFont="1" applyAlignment="1">
      <alignment horizontal="right"/>
    </xf>
    <xf numFmtId="0" fontId="3" fillId="0" borderId="0" xfId="0" applyFont="1" applyFill="1" applyBorder="1"/>
    <xf numFmtId="0" fontId="3" fillId="0" borderId="0" xfId="0" applyFont="1" applyAlignment="1">
      <alignment horizontal="center" wrapText="1"/>
    </xf>
    <xf numFmtId="0" fontId="0" fillId="0" borderId="2" xfId="0" applyFont="1" applyBorder="1"/>
    <xf numFmtId="0" fontId="3" fillId="0" borderId="0" xfId="0" applyFont="1" applyBorder="1" applyAlignment="1">
      <alignment horizontal="center"/>
    </xf>
    <xf numFmtId="0" fontId="0" fillId="0" borderId="0" xfId="0" applyFont="1" applyFill="1"/>
    <xf numFmtId="0" fontId="3"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3"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1" fontId="0" fillId="0" borderId="0" xfId="0" applyNumberFormat="1" applyAlignment="1">
      <alignment horizontal="center"/>
    </xf>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3" fillId="0" borderId="0" xfId="0" applyFont="1" applyBorder="1" applyAlignment="1">
      <alignment horizontal="center" wrapText="1"/>
    </xf>
    <xf numFmtId="0" fontId="0" fillId="0" borderId="2" xfId="0" applyFont="1" applyBorder="1" applyAlignment="1">
      <alignment horizontal="center"/>
    </xf>
    <xf numFmtId="4" fontId="5" fillId="2" borderId="1" xfId="0" applyNumberFormat="1" applyFont="1" applyFill="1" applyBorder="1" applyAlignment="1">
      <alignment horizontal="center"/>
    </xf>
    <xf numFmtId="0" fontId="5" fillId="6" borderId="0" xfId="0" applyFont="1" applyFill="1" applyAlignment="1">
      <alignment horizontal="center"/>
    </xf>
    <xf numFmtId="4" fontId="0" fillId="0" borderId="0" xfId="0" applyNumberFormat="1" applyFont="1" applyAlignment="1">
      <alignment horizontal="center"/>
    </xf>
    <xf numFmtId="0" fontId="3"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3" fillId="8" borderId="0" xfId="0" applyFont="1" applyFill="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right"/>
    </xf>
    <xf numFmtId="0" fontId="8" fillId="0" borderId="0" xfId="0" applyFont="1" applyAlignment="1">
      <alignment horizontal="center"/>
    </xf>
    <xf numFmtId="4" fontId="7" fillId="9" borderId="1" xfId="0" applyNumberFormat="1" applyFont="1" applyFill="1" applyBorder="1" applyAlignment="1">
      <alignment horizontal="center"/>
    </xf>
    <xf numFmtId="0" fontId="3" fillId="9" borderId="0" xfId="0" applyFont="1" applyFill="1" applyAlignment="1">
      <alignment horizontal="center"/>
    </xf>
    <xf numFmtId="0" fontId="3" fillId="10" borderId="0" xfId="0" applyFont="1" applyFill="1" applyAlignment="1">
      <alignment horizontal="center"/>
    </xf>
    <xf numFmtId="0" fontId="3" fillId="10" borderId="0" xfId="0" applyFont="1" applyFill="1" applyBorder="1" applyAlignment="1">
      <alignment horizontal="center"/>
    </xf>
    <xf numFmtId="4" fontId="5" fillId="11" borderId="1" xfId="0" applyNumberFormat="1" applyFont="1" applyFill="1" applyBorder="1" applyAlignment="1">
      <alignment horizontal="center"/>
    </xf>
    <xf numFmtId="4" fontId="0" fillId="11" borderId="1" xfId="0" applyNumberFormat="1" applyFill="1" applyBorder="1" applyAlignment="1">
      <alignment horizontal="center"/>
    </xf>
    <xf numFmtId="4" fontId="5" fillId="11" borderId="1" xfId="0" applyNumberFormat="1" applyFont="1" applyFill="1" applyBorder="1"/>
    <xf numFmtId="4" fontId="7" fillId="8" borderId="1" xfId="0" applyNumberFormat="1" applyFont="1" applyFill="1" applyBorder="1" applyAlignment="1">
      <alignment horizontal="center"/>
    </xf>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8" fillId="3" borderId="0" xfId="0" applyFont="1" applyFill="1" applyAlignment="1">
      <alignment horizontal="center"/>
    </xf>
    <xf numFmtId="0" fontId="5" fillId="3" borderId="0" xfId="0" applyFont="1" applyFill="1"/>
    <xf numFmtId="0" fontId="5" fillId="3" borderId="0" xfId="0" applyFont="1" applyFill="1" applyAlignment="1">
      <alignment horizontal="center"/>
    </xf>
    <xf numFmtId="10" fontId="5" fillId="3" borderId="0" xfId="1" applyNumberFormat="1" applyFont="1" applyFill="1" applyAlignment="1">
      <alignment horizontal="center"/>
    </xf>
    <xf numFmtId="0" fontId="6" fillId="0" borderId="0" xfId="2" applyFont="1"/>
    <xf numFmtId="0" fontId="6" fillId="0" borderId="0" xfId="2" applyFont="1" applyAlignment="1">
      <alignment horizontal="center"/>
    </xf>
    <xf numFmtId="0" fontId="3" fillId="0" borderId="0" xfId="2" applyFont="1" applyAlignment="1">
      <alignment horizontal="right"/>
    </xf>
    <xf numFmtId="0" fontId="5" fillId="0" borderId="0" xfId="2" applyFont="1"/>
    <xf numFmtId="0" fontId="5" fillId="0" borderId="0" xfId="2" applyFont="1" applyAlignment="1">
      <alignment horizontal="center"/>
    </xf>
    <xf numFmtId="0" fontId="8" fillId="0" borderId="0" xfId="2" applyFont="1" applyAlignment="1">
      <alignment horizontal="right"/>
    </xf>
    <xf numFmtId="0" fontId="6" fillId="4" borderId="0" xfId="2" applyFont="1" applyFill="1" applyAlignment="1">
      <alignment horizontal="center"/>
    </xf>
    <xf numFmtId="0" fontId="9" fillId="4" borderId="0" xfId="2" applyFont="1" applyFill="1" applyAlignment="1"/>
    <xf numFmtId="4" fontId="21" fillId="12" borderId="1" xfId="0" applyNumberFormat="1" applyFont="1" applyFill="1" applyBorder="1" applyAlignment="1">
      <alignment horizontal="center"/>
    </xf>
    <xf numFmtId="3" fontId="21" fillId="12" borderId="1" xfId="0" applyNumberFormat="1" applyFont="1" applyFill="1" applyBorder="1" applyAlignment="1">
      <alignment horizontal="center"/>
    </xf>
    <xf numFmtId="4" fontId="21" fillId="12" borderId="4" xfId="0" applyNumberFormat="1" applyFont="1" applyFill="1" applyBorder="1" applyAlignment="1">
      <alignment horizontal="center"/>
    </xf>
    <xf numFmtId="3" fontId="21" fillId="12" borderId="4" xfId="0" applyNumberFormat="1" applyFont="1" applyFill="1" applyBorder="1" applyAlignment="1">
      <alignment horizontal="center"/>
    </xf>
    <xf numFmtId="0" fontId="0" fillId="0" borderId="0" xfId="0" applyFont="1" applyAlignment="1">
      <alignment horizontal="center" vertical="center"/>
    </xf>
    <xf numFmtId="0" fontId="0" fillId="0" borderId="0" xfId="0" applyFont="1" applyAlignment="1">
      <alignment vertical="center"/>
    </xf>
    <xf numFmtId="0" fontId="3" fillId="6" borderId="0" xfId="0" applyFont="1" applyFill="1" applyAlignment="1">
      <alignment vertical="center"/>
    </xf>
    <xf numFmtId="0" fontId="2" fillId="5"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7" borderId="0" xfId="0" applyFont="1" applyFill="1" applyAlignment="1">
      <alignment horizontal="center" vertical="center"/>
    </xf>
    <xf numFmtId="0" fontId="4" fillId="7" borderId="0" xfId="0" applyFont="1" applyFill="1" applyAlignment="1">
      <alignment horizontal="center" vertical="center"/>
    </xf>
    <xf numFmtId="0" fontId="22" fillId="13" borderId="0" xfId="0" applyFont="1" applyFill="1" applyAlignment="1">
      <alignment horizontal="center" vertical="center"/>
    </xf>
    <xf numFmtId="4" fontId="7" fillId="12" borderId="1" xfId="0" applyNumberFormat="1" applyFont="1" applyFill="1" applyBorder="1" applyAlignment="1">
      <alignment horizontal="center"/>
    </xf>
    <xf numFmtId="0" fontId="0" fillId="13" borderId="0" xfId="0" applyFont="1" applyFill="1" applyAlignment="1">
      <alignment horizontal="center"/>
    </xf>
  </cellXfs>
  <cellStyles count="30">
    <cellStyle name="Comma_PASAL_Valuation_Model_April_2007" xfId="3"/>
    <cellStyle name="Euro" xfId="4"/>
    <cellStyle name="Normal 2" xfId="5"/>
    <cellStyle name="Normal_2006_7_ΠΑΡΑΓΩΓΗ ΟΜΙΛΟΥ" xfId="6"/>
    <cellStyle name="S0" xfId="7"/>
    <cellStyle name="S1" xfId="8"/>
    <cellStyle name="S10" xfId="9"/>
    <cellStyle name="S2" xfId="10"/>
    <cellStyle name="S3" xfId="11"/>
    <cellStyle name="S4" xfId="12"/>
    <cellStyle name="S5" xfId="13"/>
    <cellStyle name="S6" xfId="14"/>
    <cellStyle name="S7" xfId="15"/>
    <cellStyle name="S8" xfId="16"/>
    <cellStyle name="S9" xfId="17"/>
    <cellStyle name="Βασικό__Unisystems_Charts_by_VRS" xfId="18"/>
    <cellStyle name="Κανονικό" xfId="0" builtinId="0"/>
    <cellStyle name="Κανονικό 2" xfId="19"/>
    <cellStyle name="Κανονικό 2 2" xfId="2"/>
    <cellStyle name="Κανονικό 3" xfId="20"/>
    <cellStyle name="Κανονικό 4" xfId="21"/>
    <cellStyle name="Κανονικό 5" xfId="22"/>
    <cellStyle name="Κόμμα 2" xfId="23"/>
    <cellStyle name="Ποσοστό" xfId="1" builtinId="5"/>
    <cellStyle name="Ποσοστό 2" xfId="24"/>
    <cellStyle name="Ποσοστό 2 2" xfId="25"/>
    <cellStyle name="Ποσοστό 3" xfId="26"/>
    <cellStyle name="Ποσοστό 4" xfId="27"/>
    <cellStyle name="Ποσοστό 5" xfId="28"/>
    <cellStyle name="Υπερ-σύνδεση 2"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190497</xdr:colOff>
      <xdr:row>46</xdr:row>
      <xdr:rowOff>153401</xdr:rowOff>
    </xdr:from>
    <xdr:to>
      <xdr:col>5</xdr:col>
      <xdr:colOff>482764</xdr:colOff>
      <xdr:row>148</xdr:row>
      <xdr:rowOff>145677</xdr:rowOff>
    </xdr:to>
    <xdr:sp macro="" textlink="">
      <xdr:nvSpPr>
        <xdr:cNvPr id="1025" name="Text Box 1"/>
        <xdr:cNvSpPr txBox="1">
          <a:spLocks noChangeArrowheads="1"/>
        </xdr:cNvSpPr>
      </xdr:nvSpPr>
      <xdr:spPr bwMode="auto">
        <a:xfrm>
          <a:off x="481850" y="9274989"/>
          <a:ext cx="7049414" cy="19423276"/>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 &amp;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endParaRPr lang="el-GR" sz="1100">
            <a:latin typeface="+mn-lt"/>
          </a:endParaRPr>
        </a:p>
        <a:p>
          <a:r>
            <a:rPr lang="en-US" sz="1100">
              <a:latin typeface="+mn-lt"/>
              <a:ea typeface="+mn-ea"/>
              <a:cs typeface="+mn-cs"/>
            </a:rPr>
            <a:t>Web: www.vrs.gr ; www.valueinvest.gr</a:t>
          </a:r>
          <a:r>
            <a:rPr lang="en-US" sz="1100" baseline="0">
              <a:latin typeface="+mn-lt"/>
              <a:ea typeface="+mn-ea"/>
              <a:cs typeface="+mn-cs"/>
            </a:rPr>
            <a:t> ; www.iraj.gr</a:t>
          </a:r>
          <a:endParaRPr lang="en-GB" sz="1100" b="0" i="0" u="none" strike="noStrike" baseline="0">
            <a:solidFill>
              <a:srgbClr val="000000"/>
            </a:solidFill>
            <a:latin typeface="+mn-lt"/>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1100" b="1" i="0" u="none" strike="noStrike" baseline="0">
              <a:solidFill>
                <a:srgbClr val="000000"/>
              </a:solidFill>
              <a:latin typeface="+mn-lt"/>
              <a:cs typeface="Arial"/>
            </a:rPr>
            <a:t>DISCLOSURE STATEMENT (1)</a:t>
          </a:r>
          <a:endParaRPr lang="en-GB" sz="1100" b="0" i="0" u="none" strike="noStrike" baseline="0">
            <a:solidFill>
              <a:srgbClr val="000000"/>
            </a:solidFill>
            <a:latin typeface="+mn-lt"/>
            <a:cs typeface="Arial"/>
          </a:endParaRPr>
        </a:p>
        <a:p>
          <a:pPr algn="l" rtl="0">
            <a:defRPr sz="1000"/>
          </a:pPr>
          <a:endParaRPr lang="en-GB" sz="1100" b="0" i="0" u="none" strike="noStrike" baseline="0">
            <a:solidFill>
              <a:srgbClr val="000000"/>
            </a:solidFill>
            <a:latin typeface="+mn-lt"/>
            <a:cs typeface="Times New Roman"/>
          </a:endParaRPr>
        </a:p>
        <a:p>
          <a:pPr algn="l" rtl="0">
            <a:defRPr sz="1000"/>
          </a:pPr>
          <a:r>
            <a:rPr lang="en-GB" sz="1100" b="0" i="0" u="none" strike="noStrike" baseline="0">
              <a:solidFill>
                <a:srgbClr val="000000"/>
              </a:solidFill>
              <a:latin typeface="+mn-lt"/>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1100" b="0" i="0" u="none" strike="noStrike" baseline="0">
            <a:solidFill>
              <a:srgbClr val="000000"/>
            </a:solidFill>
            <a:latin typeface="+mn-lt"/>
            <a:cs typeface="Arial"/>
          </a:endParaRPr>
        </a:p>
        <a:p>
          <a:pPr algn="l" rtl="0">
            <a:defRPr sz="1000"/>
          </a:pPr>
          <a:r>
            <a:rPr lang="en-GB" sz="1100" b="1" i="0" u="none" strike="noStrike" baseline="0">
              <a:solidFill>
                <a:srgbClr val="000000"/>
              </a:solidFill>
              <a:latin typeface="+mn-lt"/>
              <a:cs typeface="Arial"/>
            </a:rPr>
            <a:t>VRS is not a brokerage firm and does not trade in securities of any kind. VRS is not an investment bank and does not act as an underwriter for any type of securities.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pPr algn="l"/>
          <a:endParaRPr lang="en-US"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DISCLOSURE STATEMENT</a:t>
          </a:r>
          <a:r>
            <a:rPr lang="en-GB" sz="1100" b="1">
              <a:latin typeface="+mn-lt"/>
              <a:ea typeface="+mn-ea"/>
              <a:cs typeface="+mn-cs"/>
            </a:rPr>
            <a:t> (2)</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1100">
            <a:latin typeface="+mn-lt"/>
            <a:ea typeface="+mn-ea"/>
            <a:cs typeface="+mn-cs"/>
          </a:endParaRPr>
        </a:p>
        <a:p>
          <a:pPr algn="l"/>
          <a:r>
            <a:rPr lang="en-GB" sz="1100">
              <a:latin typeface="+mn-lt"/>
              <a:ea typeface="+mn-ea"/>
              <a:cs typeface="+mn-cs"/>
            </a:rPr>
            <a:t> </a:t>
          </a:r>
          <a:endParaRPr lang="el-GR" sz="1100">
            <a:latin typeface="+mn-lt"/>
            <a:ea typeface="+mn-ea"/>
            <a:cs typeface="+mn-cs"/>
          </a:endParaRPr>
        </a:p>
        <a:p>
          <a:pPr algn="l"/>
          <a:r>
            <a:rPr lang="en-US" sz="11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1100">
            <a:latin typeface="+mn-lt"/>
            <a:ea typeface="+mn-ea"/>
            <a:cs typeface="+mn-cs"/>
          </a:endParaRPr>
        </a:p>
        <a:p>
          <a:pPr algn="l"/>
          <a:r>
            <a:rPr lang="en-US" sz="1100">
              <a:latin typeface="+mn-lt"/>
              <a:ea typeface="+mn-ea"/>
              <a:cs typeface="+mn-cs"/>
            </a:rPr>
            <a:t> </a:t>
          </a:r>
        </a:p>
        <a:p>
          <a:pPr algn="l"/>
          <a:endParaRPr lang="el-GR" sz="1100">
            <a:latin typeface="+mn-lt"/>
            <a:ea typeface="+mn-ea"/>
            <a:cs typeface="+mn-cs"/>
          </a:endParaRPr>
        </a:p>
        <a:p>
          <a:pPr algn="l"/>
          <a:r>
            <a:rPr lang="en-US" sz="1100" b="1">
              <a:latin typeface="+mn-lt"/>
              <a:ea typeface="+mn-ea"/>
              <a:cs typeface="+mn-cs"/>
            </a:rPr>
            <a:t>COMPLIANCE WITH EU DIRECTIVES and GREEK LAWS</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ANALYST CERTIFICATION</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1100">
            <a:latin typeface="+mn-lt"/>
            <a:ea typeface="+mn-ea"/>
            <a:cs typeface="+mn-cs"/>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r>
            <a:rPr lang="en-GB" sz="1000" b="0" i="0" u="none" strike="noStrike" baseline="0">
              <a:solidFill>
                <a:srgbClr val="000000"/>
              </a:solidFill>
              <a:latin typeface="+mn-lt"/>
              <a:cs typeface="Times New Roman"/>
            </a:rPr>
            <a:t> </a:t>
          </a:r>
        </a:p>
      </xdr:txBody>
    </xdr:sp>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twoCellAnchor editAs="oneCell">
    <xdr:from>
      <xdr:col>1</xdr:col>
      <xdr:colOff>168088</xdr:colOff>
      <xdr:row>47</xdr:row>
      <xdr:rowOff>123265</xdr:rowOff>
    </xdr:from>
    <xdr:to>
      <xdr:col>4</xdr:col>
      <xdr:colOff>2469727</xdr:colOff>
      <xdr:row>51</xdr:row>
      <xdr:rowOff>41309</xdr:rowOff>
    </xdr:to>
    <xdr:pic>
      <xdr:nvPicPr>
        <xdr:cNvPr id="6" name="5 - Εικόνα"/>
        <xdr:cNvPicPr/>
      </xdr:nvPicPr>
      <xdr:blipFill>
        <a:blip xmlns:r="http://schemas.openxmlformats.org/officeDocument/2006/relationships" r:embed="rId1" cstate="print"/>
        <a:srcRect/>
        <a:stretch>
          <a:fillRect/>
        </a:stretch>
      </xdr:blipFill>
      <xdr:spPr bwMode="auto">
        <a:xfrm>
          <a:off x="459441" y="9435353"/>
          <a:ext cx="5708227" cy="680044"/>
        </a:xfrm>
        <a:prstGeom prst="rect">
          <a:avLst/>
        </a:prstGeom>
        <a:noFill/>
        <a:ln w="9525">
          <a:noFill/>
          <a:miter lim="800000"/>
          <a:headEnd/>
          <a:tailEnd/>
        </a:ln>
      </xdr:spPr>
    </xdr:pic>
    <xdr:clientData/>
  </xdr:twoCellAnchor>
  <xdr:twoCellAnchor>
    <xdr:from>
      <xdr:col>4</xdr:col>
      <xdr:colOff>2622181</xdr:colOff>
      <xdr:row>53</xdr:row>
      <xdr:rowOff>156883</xdr:rowOff>
    </xdr:from>
    <xdr:to>
      <xdr:col>5</xdr:col>
      <xdr:colOff>89651</xdr:colOff>
      <xdr:row>57</xdr:row>
      <xdr:rowOff>108901</xdr:rowOff>
    </xdr:to>
    <xdr:pic>
      <xdr:nvPicPr>
        <xdr:cNvPr id="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6320122" y="10611971"/>
          <a:ext cx="818029" cy="714018"/>
        </a:xfrm>
        <a:prstGeom prst="rect">
          <a:avLst/>
        </a:prstGeom>
        <a:noFill/>
        <a:ln w="9525">
          <a:noFill/>
          <a:miter lim="800000"/>
          <a:headEnd/>
          <a:tailEnd/>
        </a:ln>
      </xdr:spPr>
    </xdr:pic>
    <xdr:clientData/>
  </xdr:twoCellAnchor>
  <xdr:twoCellAnchor>
    <xdr:from>
      <xdr:col>4</xdr:col>
      <xdr:colOff>2956412</xdr:colOff>
      <xdr:row>55</xdr:row>
      <xdr:rowOff>109156</xdr:rowOff>
    </xdr:from>
    <xdr:to>
      <xdr:col>4</xdr:col>
      <xdr:colOff>3042137</xdr:colOff>
      <xdr:row>56</xdr:row>
      <xdr:rowOff>13787</xdr:rowOff>
    </xdr:to>
    <xdr:sp macro="" textlink="">
      <xdr:nvSpPr>
        <xdr:cNvPr id="8" name="Oval 2"/>
        <xdr:cNvSpPr>
          <a:spLocks noChangeArrowheads="1"/>
        </xdr:cNvSpPr>
      </xdr:nvSpPr>
      <xdr:spPr bwMode="auto">
        <a:xfrm>
          <a:off x="6654353" y="10945244"/>
          <a:ext cx="85725" cy="95131"/>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D35" sqref="D35"/>
    </sheetView>
  </sheetViews>
  <sheetFormatPr defaultColWidth="9.125" defaultRowHeight="15"/>
  <cols>
    <col min="1" max="3" width="3.75" style="58" customWidth="1"/>
    <col min="4" max="4" width="36.625" style="58" customWidth="1"/>
    <col min="5" max="12" width="3.75" style="58" customWidth="1"/>
    <col min="13" max="13" width="3.75" style="59" customWidth="1"/>
    <col min="14" max="14" width="23.875" style="58" customWidth="1"/>
    <col min="15" max="15" width="17" style="58" customWidth="1"/>
    <col min="16" max="16" width="44" style="58" customWidth="1"/>
    <col min="17" max="17" width="19" style="59" customWidth="1"/>
    <col min="18" max="18" width="9.125" style="58" customWidth="1"/>
    <col min="19" max="16384" width="9.125" style="58"/>
  </cols>
  <sheetData>
    <row r="1" spans="3:105" ht="14.25" customHeight="1"/>
    <row r="2" spans="3:105" ht="14.25" customHeight="1"/>
    <row r="3" spans="3:105">
      <c r="O3" s="60"/>
    </row>
    <row r="4" spans="3:105" s="61" customFormat="1">
      <c r="M4" s="62"/>
      <c r="O4" s="63"/>
      <c r="Q4" s="62"/>
    </row>
    <row r="5" spans="3:105" s="61" customFormat="1">
      <c r="M5" s="62"/>
      <c r="O5" s="63"/>
      <c r="Q5" s="62"/>
    </row>
    <row r="6" spans="3:105" s="59" customFormat="1">
      <c r="N6" s="58"/>
      <c r="O6" s="60"/>
      <c r="P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row>
    <row r="7" spans="3:105" s="59" customFormat="1">
      <c r="N7" s="58"/>
      <c r="O7" s="60"/>
      <c r="P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row>
    <row r="8" spans="3:105" s="59" customFormat="1">
      <c r="N8" s="58"/>
      <c r="O8" s="60"/>
      <c r="P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row>
    <row r="9" spans="3:105" s="59" customFormat="1">
      <c r="N9" s="58"/>
      <c r="O9" s="60"/>
      <c r="P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row>
    <row r="10" spans="3:105" s="59" customFormat="1">
      <c r="N10" s="58"/>
      <c r="O10" s="58"/>
      <c r="P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row>
    <row r="11" spans="3:105" s="59" customFormat="1">
      <c r="C11" s="64"/>
      <c r="D11" s="64"/>
      <c r="E11" s="64"/>
      <c r="F11" s="64"/>
      <c r="G11" s="64"/>
      <c r="H11" s="64"/>
      <c r="I11" s="64"/>
      <c r="J11" s="64"/>
      <c r="N11" s="58"/>
      <c r="O11" s="58"/>
      <c r="P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row>
    <row r="12" spans="3:105" s="59" customFormat="1" ht="15.75">
      <c r="C12" s="64"/>
      <c r="D12" s="65"/>
      <c r="E12" s="64"/>
      <c r="F12" s="64"/>
      <c r="G12" s="64"/>
      <c r="H12" s="64"/>
      <c r="I12" s="64"/>
      <c r="J12" s="64"/>
      <c r="N12" s="58"/>
      <c r="O12" s="58"/>
      <c r="P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row>
    <row r="13" spans="3:105" s="59" customFormat="1" ht="15.75">
      <c r="C13" s="64"/>
      <c r="D13" s="65"/>
      <c r="E13" s="64"/>
      <c r="F13" s="64"/>
      <c r="G13" s="64"/>
      <c r="H13" s="64"/>
      <c r="I13" s="64"/>
      <c r="J13" s="64"/>
      <c r="N13" s="58"/>
      <c r="O13" s="58"/>
      <c r="P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row>
    <row r="14" spans="3:105" s="59" customFormat="1" ht="15.75">
      <c r="C14" s="64"/>
      <c r="D14" s="65"/>
      <c r="E14" s="64"/>
      <c r="F14" s="64"/>
      <c r="G14" s="64"/>
      <c r="H14" s="64"/>
      <c r="I14" s="64"/>
      <c r="J14" s="64"/>
      <c r="N14" s="58"/>
      <c r="O14" s="58"/>
      <c r="P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row>
    <row r="15" spans="3:105" s="59" customFormat="1" ht="15.75">
      <c r="C15" s="64"/>
      <c r="D15" s="65"/>
      <c r="E15" s="64"/>
      <c r="F15" s="64"/>
      <c r="G15" s="64"/>
      <c r="H15" s="64"/>
      <c r="I15" s="64"/>
      <c r="J15" s="64"/>
      <c r="N15" s="58"/>
      <c r="O15" s="58"/>
      <c r="P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row>
    <row r="16" spans="3:105" s="59" customFormat="1" ht="15.75">
      <c r="C16" s="64"/>
      <c r="D16" s="65"/>
      <c r="E16" s="64"/>
      <c r="F16" s="64"/>
      <c r="G16" s="64"/>
      <c r="H16" s="64"/>
      <c r="I16" s="64"/>
      <c r="J16" s="64"/>
      <c r="N16" s="58"/>
      <c r="O16" s="58"/>
      <c r="P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row>
    <row r="17" spans="3:105" s="59" customFormat="1">
      <c r="C17" s="64"/>
      <c r="D17" s="64"/>
      <c r="E17" s="64"/>
      <c r="F17" s="64"/>
      <c r="G17" s="64"/>
      <c r="H17" s="64"/>
      <c r="I17" s="64"/>
      <c r="J17" s="64"/>
      <c r="N17" s="58"/>
      <c r="O17" s="58"/>
      <c r="P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row>
    <row r="18" spans="3:105" s="59" customFormat="1" ht="15.75">
      <c r="C18" s="64"/>
      <c r="D18" s="65"/>
      <c r="E18" s="64"/>
      <c r="F18" s="64"/>
      <c r="G18" s="64"/>
      <c r="H18" s="64"/>
      <c r="I18" s="64"/>
      <c r="J18" s="64"/>
      <c r="N18" s="58"/>
      <c r="O18" s="58"/>
      <c r="P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row>
    <row r="19" spans="3:105" s="59" customFormat="1" ht="15.75">
      <c r="C19" s="64"/>
      <c r="D19" s="65"/>
      <c r="E19" s="64"/>
      <c r="F19" s="64"/>
      <c r="G19" s="64"/>
      <c r="H19" s="64"/>
      <c r="I19" s="64"/>
      <c r="J19" s="64"/>
      <c r="N19" s="58"/>
      <c r="O19" s="58"/>
      <c r="P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row>
    <row r="20" spans="3:105" s="59" customFormat="1" ht="15.75">
      <c r="C20" s="64"/>
      <c r="D20" s="65"/>
      <c r="E20" s="64"/>
      <c r="F20" s="64"/>
      <c r="G20" s="64"/>
      <c r="H20" s="64"/>
      <c r="I20" s="64"/>
      <c r="J20" s="64"/>
      <c r="N20" s="58"/>
      <c r="O20" s="58"/>
      <c r="P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row>
    <row r="21" spans="3:105" s="59" customFormat="1" ht="15.75">
      <c r="C21" s="64"/>
      <c r="D21" s="65"/>
      <c r="E21" s="64"/>
      <c r="F21" s="64"/>
      <c r="G21" s="64"/>
      <c r="H21" s="64"/>
      <c r="I21" s="64"/>
      <c r="J21" s="64"/>
      <c r="N21" s="58"/>
      <c r="O21" s="58"/>
      <c r="P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row>
    <row r="22" spans="3:105" ht="15.75">
      <c r="C22" s="64"/>
      <c r="D22" s="65"/>
      <c r="E22" s="64"/>
      <c r="F22" s="64"/>
      <c r="G22" s="64"/>
      <c r="H22" s="64"/>
      <c r="I22" s="64"/>
      <c r="J22" s="64"/>
    </row>
    <row r="23" spans="3:105">
      <c r="C23" s="64"/>
      <c r="D23" s="64"/>
      <c r="E23" s="64"/>
      <c r="F23" s="64"/>
      <c r="G23" s="64"/>
      <c r="H23" s="64"/>
      <c r="I23" s="64"/>
      <c r="J23" s="64"/>
    </row>
    <row r="24" spans="3:105">
      <c r="C24" s="64"/>
      <c r="D24" s="64"/>
      <c r="E24" s="64"/>
      <c r="F24" s="64"/>
      <c r="G24" s="64"/>
      <c r="H24" s="64"/>
      <c r="I24" s="64"/>
      <c r="J24" s="6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1:CP64"/>
  <sheetViews>
    <sheetView showGridLines="0" tabSelected="1" topLeftCell="BH4" zoomScale="85" zoomScaleNormal="85" workbookViewId="0">
      <pane xSplit="6555" ySplit="1650" topLeftCell="J1" activePane="bottomRight"/>
      <selection activeCell="BJ6" sqref="BJ6"/>
      <selection pane="topRight" activeCell="K4" sqref="K1:K1048576"/>
      <selection pane="bottomLeft" activeCell="BK21" sqref="BK21"/>
      <selection pane="bottomRight" activeCell="M34" sqref="M34"/>
    </sheetView>
  </sheetViews>
  <sheetFormatPr defaultColWidth="9.125" defaultRowHeight="15"/>
  <cols>
    <col min="1" max="1" width="3.75" style="4" customWidth="1"/>
    <col min="2" max="2" width="3.75" style="3" customWidth="1"/>
    <col min="3" max="3" width="23.875" style="4" customWidth="1"/>
    <col min="4" max="4" width="17" style="4" customWidth="1"/>
    <col min="5" max="5" width="44" style="4" customWidth="1"/>
    <col min="6" max="6" width="19" style="3" customWidth="1"/>
    <col min="7" max="7" width="44" style="4" customWidth="1"/>
    <col min="8" max="8" width="21" style="3" customWidth="1"/>
    <col min="9" max="10" width="5.75" style="4" customWidth="1"/>
    <col min="11" max="11" width="25.625" style="3" customWidth="1"/>
    <col min="12" max="13" width="22.625" style="3" customWidth="1"/>
    <col min="14" max="14" width="5.75" style="4" customWidth="1"/>
    <col min="15" max="15" width="23.875" style="3" customWidth="1"/>
    <col min="16" max="16" width="5.75" style="4" customWidth="1"/>
    <col min="17" max="18" width="11.625" style="3" customWidth="1"/>
    <col min="19" max="24" width="11.625" style="4" customWidth="1"/>
    <col min="25" max="25" width="5.75" style="4" customWidth="1"/>
    <col min="26" max="27" width="11.625" style="3" customWidth="1"/>
    <col min="28" max="33" width="11.625" style="4" customWidth="1"/>
    <col min="34" max="34" width="5.75" style="4" customWidth="1"/>
    <col min="35" max="36" width="11.625" style="3" customWidth="1"/>
    <col min="37" max="42" width="11.625" style="4" customWidth="1"/>
    <col min="43" max="43" width="5.75" style="4" customWidth="1"/>
    <col min="44" max="45" width="11.625" style="3" customWidth="1"/>
    <col min="46" max="50" width="11.625" style="4" customWidth="1"/>
    <col min="51" max="51" width="5.75" style="4" customWidth="1"/>
    <col min="52" max="53" width="11.625" style="3" customWidth="1"/>
    <col min="54" max="59" width="11.625" style="4" customWidth="1"/>
    <col min="60" max="60" width="5.75" style="4" customWidth="1"/>
    <col min="61" max="61" width="23.875" style="3" customWidth="1"/>
    <col min="62" max="62" width="18.75" style="3" bestFit="1" customWidth="1"/>
    <col min="63" max="63" width="27" style="3" customWidth="1"/>
    <col min="64" max="65" width="27.375" style="3" customWidth="1"/>
    <col min="66" max="66" width="5.75" style="4" customWidth="1"/>
    <col min="67" max="67" width="23.875" style="3" customWidth="1"/>
    <col min="68" max="68" width="5.75" style="4" customWidth="1"/>
    <col min="69" max="69" width="9" style="3" customWidth="1"/>
    <col min="70" max="75" width="9.125" style="3"/>
    <col min="76" max="76" width="5.75" style="4" customWidth="1"/>
    <col min="77" max="83" width="9.125" style="4"/>
    <col min="84" max="84" width="5.75" style="4" customWidth="1"/>
    <col min="85" max="91" width="9.125" style="3"/>
    <col min="92" max="92" width="5.75" style="4" customWidth="1"/>
    <col min="93" max="93" width="23.875" style="3" customWidth="1"/>
    <col min="94" max="94" width="5.75" style="4" customWidth="1"/>
    <col min="95" max="16384" width="9.125" style="4"/>
  </cols>
  <sheetData>
    <row r="1" spans="2:94" ht="14.25" customHeight="1"/>
    <row r="2" spans="2:94" ht="14.25" customHeight="1"/>
    <row r="3" spans="2:94" ht="14.25" customHeight="1"/>
    <row r="4" spans="2:94" ht="14.25" customHeight="1"/>
    <row r="5" spans="2:94" s="71" customFormat="1" ht="22.5" customHeight="1">
      <c r="B5" s="70"/>
      <c r="F5" s="70"/>
      <c r="H5" s="70"/>
      <c r="I5" s="72"/>
      <c r="K5" s="79" t="s">
        <v>170</v>
      </c>
      <c r="L5" s="73" t="str">
        <f>K5</f>
        <v>November 26, 2016</v>
      </c>
      <c r="M5" s="73" t="str">
        <f>L5</f>
        <v>November 26, 2016</v>
      </c>
      <c r="O5" s="74"/>
      <c r="P5" s="72"/>
      <c r="Q5" s="74"/>
      <c r="R5" s="74"/>
      <c r="S5" s="75" t="s">
        <v>110</v>
      </c>
      <c r="T5" s="74"/>
      <c r="U5" s="74"/>
      <c r="V5" s="74"/>
      <c r="W5" s="74"/>
      <c r="X5" s="74"/>
      <c r="Y5" s="72"/>
      <c r="Z5" s="74"/>
      <c r="AA5" s="74"/>
      <c r="AB5" s="75" t="s">
        <v>111</v>
      </c>
      <c r="AC5" s="75"/>
      <c r="AD5" s="75"/>
      <c r="AE5" s="75"/>
      <c r="AF5" s="75"/>
      <c r="AG5" s="75"/>
      <c r="AH5" s="72"/>
      <c r="AI5" s="74"/>
      <c r="AJ5" s="75" t="s">
        <v>112</v>
      </c>
      <c r="AK5" s="75"/>
      <c r="AL5" s="76"/>
      <c r="AM5" s="76"/>
      <c r="AN5" s="76"/>
      <c r="AO5" s="76"/>
      <c r="AP5" s="76"/>
      <c r="AQ5" s="72"/>
      <c r="AR5" s="75"/>
      <c r="AS5" s="75"/>
      <c r="AT5" s="75" t="s">
        <v>132</v>
      </c>
      <c r="AU5" s="76"/>
      <c r="AV5" s="76"/>
      <c r="AW5" s="76"/>
      <c r="AX5" s="76"/>
      <c r="AY5" s="72"/>
      <c r="AZ5" s="75" t="s">
        <v>113</v>
      </c>
      <c r="BA5" s="75"/>
      <c r="BB5" s="75"/>
      <c r="BC5" s="76"/>
      <c r="BD5" s="76"/>
      <c r="BE5" s="76"/>
      <c r="BF5" s="76"/>
      <c r="BG5" s="76"/>
      <c r="BH5" s="72"/>
      <c r="BI5" s="74"/>
      <c r="BJ5" s="74" t="s">
        <v>116</v>
      </c>
      <c r="BK5" s="74" t="s">
        <v>117</v>
      </c>
      <c r="BL5" s="74" t="s">
        <v>119</v>
      </c>
      <c r="BM5" s="74" t="s">
        <v>121</v>
      </c>
      <c r="BN5" s="72"/>
      <c r="BO5" s="74"/>
      <c r="BP5" s="72"/>
      <c r="BQ5" s="77" t="s">
        <v>133</v>
      </c>
      <c r="BR5" s="77"/>
      <c r="BS5" s="77"/>
      <c r="BT5" s="78"/>
      <c r="BU5" s="78"/>
      <c r="BV5" s="78"/>
      <c r="BW5" s="78"/>
      <c r="BX5" s="72"/>
      <c r="BY5" s="77" t="s">
        <v>135</v>
      </c>
      <c r="BZ5" s="77"/>
      <c r="CA5" s="77"/>
      <c r="CB5" s="78"/>
      <c r="CC5" s="78"/>
      <c r="CD5" s="78"/>
      <c r="CE5" s="78"/>
      <c r="CF5" s="72"/>
      <c r="CG5" s="77" t="s">
        <v>134</v>
      </c>
      <c r="CH5" s="77"/>
      <c r="CI5" s="77"/>
      <c r="CJ5" s="78"/>
      <c r="CK5" s="78"/>
      <c r="CL5" s="78"/>
      <c r="CM5" s="78"/>
      <c r="CN5" s="72"/>
      <c r="CO5" s="74"/>
      <c r="CP5" s="72"/>
    </row>
    <row r="6" spans="2:94" s="5" customFormat="1" ht="40.5" customHeight="1">
      <c r="B6" s="8"/>
      <c r="C6" s="9"/>
      <c r="D6" s="10" t="s">
        <v>39</v>
      </c>
      <c r="E6" s="11" t="s">
        <v>33</v>
      </c>
      <c r="F6" s="11" t="s">
        <v>35</v>
      </c>
      <c r="G6" s="11" t="s">
        <v>34</v>
      </c>
      <c r="H6" s="11" t="s">
        <v>36</v>
      </c>
      <c r="I6" s="26"/>
      <c r="J6" s="4"/>
      <c r="K6" s="15" t="s">
        <v>169</v>
      </c>
      <c r="L6" s="15" t="s">
        <v>123</v>
      </c>
      <c r="M6" s="15" t="s">
        <v>127</v>
      </c>
      <c r="O6" s="3"/>
      <c r="P6" s="26"/>
      <c r="Q6" s="3">
        <v>2010</v>
      </c>
      <c r="R6" s="3">
        <v>2011</v>
      </c>
      <c r="S6" s="3">
        <v>2012</v>
      </c>
      <c r="T6" s="3">
        <v>2013</v>
      </c>
      <c r="U6" s="3">
        <v>2014</v>
      </c>
      <c r="V6" s="3">
        <v>2015</v>
      </c>
      <c r="W6" s="3">
        <v>2016</v>
      </c>
      <c r="X6" s="3">
        <v>2017</v>
      </c>
      <c r="Y6" s="26"/>
      <c r="Z6" s="3">
        <v>2010</v>
      </c>
      <c r="AA6" s="3">
        <v>2011</v>
      </c>
      <c r="AB6" s="3">
        <v>2012</v>
      </c>
      <c r="AC6" s="3">
        <v>2013</v>
      </c>
      <c r="AD6" s="3">
        <v>2014</v>
      </c>
      <c r="AE6" s="3">
        <v>2015</v>
      </c>
      <c r="AF6" s="3">
        <v>2016</v>
      </c>
      <c r="AG6" s="3">
        <v>2017</v>
      </c>
      <c r="AH6" s="26"/>
      <c r="AI6" s="3">
        <v>2010</v>
      </c>
      <c r="AJ6" s="3">
        <v>2011</v>
      </c>
      <c r="AK6" s="3">
        <v>2012</v>
      </c>
      <c r="AL6" s="3">
        <v>2013</v>
      </c>
      <c r="AM6" s="3">
        <v>2014</v>
      </c>
      <c r="AN6" s="3">
        <v>2015</v>
      </c>
      <c r="AO6" s="3">
        <v>2016</v>
      </c>
      <c r="AP6" s="3">
        <v>2017</v>
      </c>
      <c r="AQ6" s="26"/>
      <c r="AR6" s="3">
        <v>2010</v>
      </c>
      <c r="AS6" s="3">
        <v>2011</v>
      </c>
      <c r="AT6" s="3">
        <v>2012</v>
      </c>
      <c r="AU6" s="3">
        <v>2013</v>
      </c>
      <c r="AV6" s="3">
        <v>2014</v>
      </c>
      <c r="AW6" s="3">
        <v>2015</v>
      </c>
      <c r="AX6" s="3">
        <v>2016</v>
      </c>
      <c r="AY6" s="26"/>
      <c r="AZ6" s="3">
        <v>2010</v>
      </c>
      <c r="BA6" s="3">
        <v>2011</v>
      </c>
      <c r="BB6" s="3">
        <v>2012</v>
      </c>
      <c r="BC6" s="3">
        <v>2013</v>
      </c>
      <c r="BD6" s="3">
        <v>2014</v>
      </c>
      <c r="BE6" s="3">
        <v>2015</v>
      </c>
      <c r="BF6" s="3">
        <v>2016</v>
      </c>
      <c r="BG6" s="3">
        <v>2017</v>
      </c>
      <c r="BH6" s="26"/>
      <c r="BI6" s="3"/>
      <c r="BJ6" s="7"/>
      <c r="BK6" s="7"/>
      <c r="BL6" s="7"/>
      <c r="BM6" s="7"/>
      <c r="BN6" s="26"/>
      <c r="BO6" s="3"/>
      <c r="BP6" s="26"/>
      <c r="BQ6" s="31">
        <v>2010</v>
      </c>
      <c r="BR6" s="31">
        <v>2011</v>
      </c>
      <c r="BS6" s="31">
        <v>2012</v>
      </c>
      <c r="BT6" s="31">
        <v>2013</v>
      </c>
      <c r="BU6" s="31">
        <v>2014</v>
      </c>
      <c r="BV6" s="31">
        <v>2015</v>
      </c>
      <c r="BW6" s="31">
        <v>2016</v>
      </c>
      <c r="BX6" s="26"/>
      <c r="BY6" s="31">
        <v>2010</v>
      </c>
      <c r="BZ6" s="31">
        <v>2011</v>
      </c>
      <c r="CA6" s="31">
        <v>2012</v>
      </c>
      <c r="CB6" s="31">
        <v>2013</v>
      </c>
      <c r="CC6" s="31">
        <v>2014</v>
      </c>
      <c r="CD6" s="31">
        <v>2015</v>
      </c>
      <c r="CE6" s="31">
        <v>2016</v>
      </c>
      <c r="CF6" s="26"/>
      <c r="CG6" s="31">
        <v>2010</v>
      </c>
      <c r="CH6" s="31">
        <v>2011</v>
      </c>
      <c r="CI6" s="31">
        <v>2012</v>
      </c>
      <c r="CJ6" s="31">
        <v>2013</v>
      </c>
      <c r="CK6" s="31">
        <v>2014</v>
      </c>
      <c r="CL6" s="31">
        <v>2015</v>
      </c>
      <c r="CM6" s="31">
        <v>2016</v>
      </c>
      <c r="CN6" s="26"/>
      <c r="CO6" s="3"/>
      <c r="CP6" s="26"/>
    </row>
    <row r="7" spans="2:94" ht="14.25" customHeight="1">
      <c r="B7" s="12"/>
      <c r="D7" s="3"/>
      <c r="E7" s="3"/>
      <c r="G7" s="3"/>
      <c r="I7" s="26"/>
      <c r="P7" s="26"/>
      <c r="S7" s="3"/>
      <c r="T7" s="3"/>
      <c r="U7" s="3"/>
      <c r="V7" s="3"/>
      <c r="W7" s="3"/>
      <c r="X7" s="3"/>
      <c r="Y7" s="26"/>
      <c r="AB7" s="3"/>
      <c r="AC7" s="3"/>
      <c r="AD7" s="3"/>
      <c r="AE7" s="3"/>
      <c r="AF7" s="3"/>
      <c r="AG7" s="3"/>
      <c r="AH7" s="26"/>
      <c r="AK7" s="3"/>
      <c r="AL7" s="3"/>
      <c r="AM7" s="3"/>
      <c r="AN7" s="3"/>
      <c r="AO7" s="3"/>
      <c r="AP7" s="3"/>
      <c r="AQ7" s="26"/>
      <c r="AT7" s="3"/>
      <c r="AU7" s="3"/>
      <c r="AV7" s="3"/>
      <c r="AW7" s="3"/>
      <c r="AX7" s="3"/>
      <c r="AY7" s="26"/>
      <c r="BB7" s="3"/>
      <c r="BC7" s="3"/>
      <c r="BD7" s="3"/>
      <c r="BE7" s="3"/>
      <c r="BF7" s="3"/>
      <c r="BG7" s="3"/>
      <c r="BH7" s="26"/>
      <c r="BN7" s="26"/>
      <c r="BP7" s="26"/>
      <c r="BX7" s="26"/>
      <c r="BY7" s="3"/>
      <c r="BZ7" s="3"/>
      <c r="CA7" s="3"/>
      <c r="CB7" s="3"/>
      <c r="CC7" s="3"/>
      <c r="CD7" s="3"/>
      <c r="CE7" s="3"/>
      <c r="CF7" s="26"/>
      <c r="CN7" s="26"/>
      <c r="CO7" s="52"/>
      <c r="CP7" s="26"/>
    </row>
    <row r="8" spans="2:94">
      <c r="B8" s="12">
        <v>1</v>
      </c>
      <c r="C8" s="5" t="s">
        <v>2</v>
      </c>
      <c r="D8" s="7" t="s">
        <v>16</v>
      </c>
      <c r="E8" s="7" t="s">
        <v>45</v>
      </c>
      <c r="F8" s="7" t="s">
        <v>46</v>
      </c>
      <c r="G8" s="7" t="s">
        <v>45</v>
      </c>
      <c r="H8" s="7" t="s">
        <v>47</v>
      </c>
      <c r="I8" s="26"/>
      <c r="K8" s="66">
        <v>0.621</v>
      </c>
      <c r="L8" s="67">
        <v>52800154</v>
      </c>
      <c r="M8" s="28">
        <f t="shared" ref="M8:M32" si="0">K8*(L8/1000000)</f>
        <v>32.788895633999999</v>
      </c>
      <c r="O8" s="35" t="str">
        <f t="shared" ref="O8:O32" si="1">C8</f>
        <v>FG EUROPE</v>
      </c>
      <c r="P8" s="26"/>
      <c r="Q8" s="47">
        <v>96.370999999999995</v>
      </c>
      <c r="R8" s="47">
        <v>99.724000000000004</v>
      </c>
      <c r="S8" s="47">
        <v>111.122</v>
      </c>
      <c r="T8" s="47">
        <v>99.102999999999994</v>
      </c>
      <c r="U8" s="47">
        <v>72.72</v>
      </c>
      <c r="V8" s="47">
        <v>95.150999999999996</v>
      </c>
      <c r="W8" s="50">
        <v>99.432794999999984</v>
      </c>
      <c r="X8" s="50">
        <v>101.42145089999998</v>
      </c>
      <c r="Y8" s="33"/>
      <c r="Z8" s="47">
        <v>11.766999999999999</v>
      </c>
      <c r="AA8" s="47">
        <v>11.574</v>
      </c>
      <c r="AB8" s="47">
        <v>15.972000000000001</v>
      </c>
      <c r="AC8" s="47">
        <v>14.862000000000002</v>
      </c>
      <c r="AD8" s="47">
        <v>4.1340000000000003</v>
      </c>
      <c r="AE8" s="47">
        <v>11.744999999999999</v>
      </c>
      <c r="AF8" s="50">
        <f>AE8*104.5%</f>
        <v>12.273524999999998</v>
      </c>
      <c r="AG8" s="50">
        <v>12.7</v>
      </c>
      <c r="AH8" s="33"/>
      <c r="AI8" s="47">
        <v>3.4630000000000001</v>
      </c>
      <c r="AJ8" s="47">
        <v>4.1719999999999997</v>
      </c>
      <c r="AK8" s="47">
        <v>4.7919999999999998</v>
      </c>
      <c r="AL8" s="47">
        <v>3.64</v>
      </c>
      <c r="AM8" s="47">
        <v>-3.6019999999999999</v>
      </c>
      <c r="AN8" s="47">
        <v>-3.6999999999999998E-2</v>
      </c>
      <c r="AO8" s="50">
        <v>2.4</v>
      </c>
      <c r="AP8" s="50">
        <v>2.5</v>
      </c>
      <c r="AQ8" s="33"/>
      <c r="AR8" s="2">
        <f>AI8/($L$8/1000000)</f>
        <v>6.5586929916908954E-2</v>
      </c>
      <c r="AS8" s="2">
        <f t="shared" ref="AS8:AX8" si="2">AJ8/($L$8/1000000)</f>
        <v>7.9014921054965104E-2</v>
      </c>
      <c r="AT8" s="2">
        <f t="shared" si="2"/>
        <v>9.0757311048751857E-2</v>
      </c>
      <c r="AU8" s="2">
        <f t="shared" si="2"/>
        <v>6.8939192866748086E-2</v>
      </c>
      <c r="AV8" s="2">
        <f t="shared" si="2"/>
        <v>-6.8219497996161144E-2</v>
      </c>
      <c r="AW8" s="2">
        <f t="shared" si="2"/>
        <v>-7.0075553188727441E-4</v>
      </c>
      <c r="AX8" s="2">
        <f t="shared" si="2"/>
        <v>4.5454412879174559E-2</v>
      </c>
      <c r="AY8" s="33"/>
      <c r="AZ8" s="47">
        <v>28.552</v>
      </c>
      <c r="BA8" s="47">
        <v>31.158000000000001</v>
      </c>
      <c r="BB8" s="47">
        <v>35.22</v>
      </c>
      <c r="BC8" s="47">
        <v>30.844999999999999</v>
      </c>
      <c r="BD8" s="47">
        <v>17.109000000000002</v>
      </c>
      <c r="BE8" s="47">
        <v>17.015000000000001</v>
      </c>
      <c r="BF8" s="50">
        <v>18.695</v>
      </c>
      <c r="BG8" s="50">
        <v>20.445</v>
      </c>
      <c r="BH8" s="26"/>
      <c r="BI8" s="38" t="str">
        <f>C8</f>
        <v>FG EUROPE</v>
      </c>
      <c r="BJ8" s="37" t="str">
        <f>$K$5</f>
        <v>November 26, 2016</v>
      </c>
      <c r="BK8" s="1" t="s">
        <v>118</v>
      </c>
      <c r="BL8" s="1" t="s">
        <v>120</v>
      </c>
      <c r="BM8" s="25">
        <v>302103219557</v>
      </c>
      <c r="BN8" s="26"/>
      <c r="BO8" s="35" t="str">
        <f>BI8</f>
        <v>FG EUROPE</v>
      </c>
      <c r="BP8" s="26"/>
      <c r="BQ8" s="34">
        <f>$M$8/AI8</f>
        <v>9.4683498798729424</v>
      </c>
      <c r="BR8" s="34">
        <f t="shared" ref="BR8:BU8" si="3">$M$8/AJ8</f>
        <v>7.8592750800575271</v>
      </c>
      <c r="BS8" s="34">
        <f t="shared" si="3"/>
        <v>6.842423963689483</v>
      </c>
      <c r="BT8" s="34">
        <f t="shared" si="3"/>
        <v>9.0079383609890105</v>
      </c>
      <c r="BU8" s="34">
        <f t="shared" si="3"/>
        <v>-9.1029693598001113</v>
      </c>
      <c r="BV8" s="34">
        <f>$M$8/AN8</f>
        <v>-886.18636848648646</v>
      </c>
      <c r="BW8" s="34">
        <f>$M$8/AO8</f>
        <v>13.662039847500001</v>
      </c>
      <c r="BX8" s="26"/>
      <c r="BY8" s="34">
        <f>$M$8/Q8</f>
        <v>0.34023612532815889</v>
      </c>
      <c r="BZ8" s="34">
        <f t="shared" ref="BZ8:CE8" si="4">$M$8/R8</f>
        <v>0.3287964344992178</v>
      </c>
      <c r="CA8" s="34">
        <f t="shared" si="4"/>
        <v>0.29507114373391408</v>
      </c>
      <c r="CB8" s="34">
        <f t="shared" si="4"/>
        <v>0.33085674130954662</v>
      </c>
      <c r="CC8" s="34">
        <f t="shared" si="4"/>
        <v>0.45089240420792082</v>
      </c>
      <c r="CD8" s="34">
        <f t="shared" si="4"/>
        <v>0.3445985395213923</v>
      </c>
      <c r="CE8" s="34">
        <f t="shared" si="4"/>
        <v>0.32975936796305488</v>
      </c>
      <c r="CF8" s="26"/>
      <c r="CG8" s="34">
        <f>$M$8/AZ8</f>
        <v>1.1483922539226674</v>
      </c>
      <c r="CH8" s="34">
        <f t="shared" ref="CH8:CM8" si="5">$M$8/BA8</f>
        <v>1.0523427573656845</v>
      </c>
      <c r="CI8" s="34">
        <f t="shared" si="5"/>
        <v>0.93097375451448039</v>
      </c>
      <c r="CJ8" s="34">
        <f t="shared" si="5"/>
        <v>1.0630214178635111</v>
      </c>
      <c r="CK8" s="34">
        <f t="shared" si="5"/>
        <v>1.9164706081009992</v>
      </c>
      <c r="CL8" s="34">
        <f t="shared" si="5"/>
        <v>1.9270582212165734</v>
      </c>
      <c r="CM8" s="34">
        <f t="shared" si="5"/>
        <v>1.7538858322546134</v>
      </c>
      <c r="CN8" s="26"/>
      <c r="CO8" s="35" t="str">
        <f>BO8</f>
        <v>FG EUROPE</v>
      </c>
      <c r="CP8" s="26"/>
    </row>
    <row r="9" spans="2:94">
      <c r="B9" s="3">
        <f>B8+1</f>
        <v>2</v>
      </c>
      <c r="C9" s="14" t="s">
        <v>167</v>
      </c>
      <c r="D9" s="7" t="s">
        <v>29</v>
      </c>
      <c r="E9" s="15" t="s">
        <v>93</v>
      </c>
      <c r="F9" s="19" t="s">
        <v>95</v>
      </c>
      <c r="G9" s="15" t="s">
        <v>93</v>
      </c>
      <c r="H9" s="15" t="s">
        <v>94</v>
      </c>
      <c r="I9" s="26"/>
      <c r="K9" s="66">
        <v>21.05</v>
      </c>
      <c r="L9" s="67">
        <v>66948210</v>
      </c>
      <c r="M9" s="28">
        <f t="shared" ref="M9:M26" si="6">K9*(L9/1000000)</f>
        <v>1409.2598205000002</v>
      </c>
      <c r="N9" s="18"/>
      <c r="O9" s="35" t="str">
        <f t="shared" ref="O9:O26" si="7">C9</f>
        <v>FF GROUP (FOLLI FOLLIE)</v>
      </c>
      <c r="P9" s="26"/>
      <c r="Q9" s="48">
        <v>989.60091699999998</v>
      </c>
      <c r="R9" s="48">
        <v>1021.4172160000001</v>
      </c>
      <c r="S9" s="47">
        <v>1110.03</v>
      </c>
      <c r="T9" s="47">
        <v>934.23049300000002</v>
      </c>
      <c r="U9" s="47">
        <v>998.06161599999996</v>
      </c>
      <c r="V9" s="47">
        <v>1193.043273</v>
      </c>
      <c r="W9" s="80">
        <v>1350</v>
      </c>
      <c r="X9" s="80">
        <v>1450</v>
      </c>
      <c r="Y9" s="26"/>
      <c r="Z9" s="47">
        <v>193.347983</v>
      </c>
      <c r="AA9" s="47">
        <v>198.748243</v>
      </c>
      <c r="AB9" s="47">
        <v>212.82</v>
      </c>
      <c r="AC9" s="47">
        <v>194.689393</v>
      </c>
      <c r="AD9" s="47">
        <v>223.00200000000001</v>
      </c>
      <c r="AE9" s="47">
        <v>265.00662599999998</v>
      </c>
      <c r="AF9" s="80">
        <v>300</v>
      </c>
      <c r="AG9" s="80">
        <v>320</v>
      </c>
      <c r="AH9" s="26"/>
      <c r="AI9" s="47">
        <v>99.246442000000002</v>
      </c>
      <c r="AJ9" s="47">
        <v>89.519000000000005</v>
      </c>
      <c r="AK9" s="47">
        <v>95.620154999999997</v>
      </c>
      <c r="AL9" s="47">
        <v>347.50365799999997</v>
      </c>
      <c r="AM9" s="47">
        <v>145.44085200000001</v>
      </c>
      <c r="AN9" s="47">
        <v>186.63343499999999</v>
      </c>
      <c r="AO9" s="80">
        <v>210</v>
      </c>
      <c r="AP9" s="80">
        <v>220</v>
      </c>
      <c r="AQ9" s="26"/>
      <c r="AR9" s="2">
        <f>AI9/($L$9/1000000)</f>
        <v>1.4824360800684588</v>
      </c>
      <c r="AS9" s="2">
        <f t="shared" ref="AS9:AX9" si="8">AJ9/($L$9/1000000)</f>
        <v>1.3371380653791938</v>
      </c>
      <c r="AT9" s="2">
        <f t="shared" si="8"/>
        <v>1.4282705243351539</v>
      </c>
      <c r="AU9" s="2">
        <f t="shared" si="8"/>
        <v>5.1906340438377656</v>
      </c>
      <c r="AV9" s="2">
        <f t="shared" si="8"/>
        <v>2.1724382474154273</v>
      </c>
      <c r="AW9" s="2">
        <f t="shared" si="8"/>
        <v>2.7877285292616483</v>
      </c>
      <c r="AX9" s="2">
        <f t="shared" si="8"/>
        <v>3.1367530214773476</v>
      </c>
      <c r="AY9" s="26"/>
      <c r="AZ9" s="47">
        <v>529.17355899999995</v>
      </c>
      <c r="BA9" s="47">
        <v>721.377972</v>
      </c>
      <c r="BB9" s="47">
        <v>805.53496199999995</v>
      </c>
      <c r="BC9" s="47">
        <v>1160.1376279999999</v>
      </c>
      <c r="BD9" s="47">
        <v>1334.057671</v>
      </c>
      <c r="BE9" s="47">
        <v>1575.9682089999999</v>
      </c>
      <c r="BF9" s="80">
        <v>1700</v>
      </c>
      <c r="BG9" s="80">
        <v>1850</v>
      </c>
      <c r="BH9" s="26"/>
      <c r="BI9" s="45" t="str">
        <f>C9</f>
        <v>FF GROUP (FOLLI FOLLIE)</v>
      </c>
      <c r="BJ9" s="37" t="str">
        <f t="shared" ref="BJ9:BJ32" si="9">$K$5</f>
        <v>November 26, 2016</v>
      </c>
      <c r="BK9" s="1" t="s">
        <v>130</v>
      </c>
      <c r="BL9" s="1" t="s">
        <v>131</v>
      </c>
      <c r="BM9" s="25">
        <v>302103219557</v>
      </c>
      <c r="BN9" s="26"/>
      <c r="BO9" s="35" t="str">
        <f>BI9</f>
        <v>FF GROUP (FOLLI FOLLIE)</v>
      </c>
      <c r="BP9" s="26"/>
      <c r="BQ9" s="34">
        <f>$M$9/AI9</f>
        <v>14.199600430008363</v>
      </c>
      <c r="BR9" s="34">
        <f t="shared" ref="BR9:BU9" si="10">$M$9/AJ9</f>
        <v>15.742577782370224</v>
      </c>
      <c r="BS9" s="34">
        <f t="shared" si="10"/>
        <v>14.73810433061942</v>
      </c>
      <c r="BT9" s="34">
        <f t="shared" si="10"/>
        <v>4.0553812544327235</v>
      </c>
      <c r="BU9" s="34">
        <f t="shared" si="10"/>
        <v>9.6895734666075803</v>
      </c>
      <c r="BV9" s="34">
        <f>$M$9/AN9</f>
        <v>7.5509504526881814</v>
      </c>
      <c r="BW9" s="34">
        <f>$M$9/AO9</f>
        <v>6.7107610500000003</v>
      </c>
      <c r="BX9" s="26"/>
      <c r="BY9" s="34">
        <f>$M$9/Q9</f>
        <v>1.4240688304657263</v>
      </c>
      <c r="BZ9" s="34">
        <f t="shared" ref="BZ9:CE9" si="11">$M$9/R9</f>
        <v>1.3797102676796864</v>
      </c>
      <c r="CA9" s="34">
        <f t="shared" si="11"/>
        <v>1.2695691292127242</v>
      </c>
      <c r="CB9" s="34">
        <f t="shared" si="11"/>
        <v>1.508471229594087</v>
      </c>
      <c r="CC9" s="34">
        <f t="shared" si="11"/>
        <v>1.4119968125294584</v>
      </c>
      <c r="CD9" s="34">
        <f t="shared" si="11"/>
        <v>1.1812311023357156</v>
      </c>
      <c r="CE9" s="34">
        <f t="shared" si="11"/>
        <v>1.0438961633333335</v>
      </c>
      <c r="CF9" s="26"/>
      <c r="CG9" s="34">
        <f>$M$9/AZ9</f>
        <v>2.6631334777254061</v>
      </c>
      <c r="CH9" s="34">
        <f t="shared" ref="CH9:CM9" si="12">$M$9/BA9</f>
        <v>1.9535664730555429</v>
      </c>
      <c r="CI9" s="34">
        <f t="shared" si="12"/>
        <v>1.7494707082620709</v>
      </c>
      <c r="CJ9" s="34">
        <f t="shared" si="12"/>
        <v>1.214735033574827</v>
      </c>
      <c r="CK9" s="34">
        <f t="shared" si="12"/>
        <v>1.0563709884023449</v>
      </c>
      <c r="CL9" s="34">
        <f t="shared" si="12"/>
        <v>0.89421843185162897</v>
      </c>
      <c r="CM9" s="34">
        <f t="shared" si="12"/>
        <v>0.82897636500000005</v>
      </c>
      <c r="CN9" s="26"/>
      <c r="CO9" s="35" t="str">
        <f t="shared" ref="CO9:CO32" si="13">BO9</f>
        <v>FF GROUP (FOLLI FOLLIE)</v>
      </c>
      <c r="CP9" s="26"/>
    </row>
    <row r="10" spans="2:94">
      <c r="B10" s="3">
        <f t="shared" ref="B10:B32" si="14">B9+1</f>
        <v>3</v>
      </c>
      <c r="C10" s="14" t="s">
        <v>11</v>
      </c>
      <c r="D10" s="7" t="s">
        <v>31</v>
      </c>
      <c r="E10" s="15" t="s">
        <v>100</v>
      </c>
      <c r="F10" s="15" t="s">
        <v>101</v>
      </c>
      <c r="G10" s="15" t="s">
        <v>102</v>
      </c>
      <c r="H10" s="15" t="s">
        <v>103</v>
      </c>
      <c r="I10" s="26"/>
      <c r="K10" s="66">
        <v>3.83</v>
      </c>
      <c r="L10" s="67">
        <v>50992322</v>
      </c>
      <c r="M10" s="28">
        <f>K10*(L10/1000000)</f>
        <v>195.30059326</v>
      </c>
      <c r="N10" s="18"/>
      <c r="O10" s="35" t="str">
        <f t="shared" si="7"/>
        <v>FOURLIS</v>
      </c>
      <c r="P10" s="26"/>
      <c r="Q10" s="48">
        <v>638.15</v>
      </c>
      <c r="R10" s="48">
        <v>438.24900000000002</v>
      </c>
      <c r="S10" s="47">
        <v>420.25</v>
      </c>
      <c r="T10" s="47">
        <v>403.27100000000002</v>
      </c>
      <c r="U10" s="47">
        <v>413.37</v>
      </c>
      <c r="V10" s="47">
        <v>414.44200000000001</v>
      </c>
      <c r="W10" s="80">
        <v>430</v>
      </c>
      <c r="X10" s="80">
        <v>440</v>
      </c>
      <c r="Y10" s="26"/>
      <c r="Z10" s="47">
        <v>46.65</v>
      </c>
      <c r="AA10" s="47">
        <v>27.97</v>
      </c>
      <c r="AB10" s="47">
        <v>20.100000000000001</v>
      </c>
      <c r="AC10" s="47">
        <v>25.4</v>
      </c>
      <c r="AD10" s="47">
        <v>25.9</v>
      </c>
      <c r="AE10" s="47">
        <v>32.607999999999997</v>
      </c>
      <c r="AF10" s="80">
        <v>35</v>
      </c>
      <c r="AG10" s="80">
        <v>38</v>
      </c>
      <c r="AH10" s="26"/>
      <c r="AI10" s="47">
        <v>15.295999999999999</v>
      </c>
      <c r="AJ10" s="47">
        <v>1.776</v>
      </c>
      <c r="AK10" s="47">
        <v>-11.253</v>
      </c>
      <c r="AL10" s="47">
        <v>-8.2929999999999993</v>
      </c>
      <c r="AM10" s="47">
        <v>-11.475</v>
      </c>
      <c r="AN10" s="47">
        <v>0.253</v>
      </c>
      <c r="AO10" s="80">
        <v>2</v>
      </c>
      <c r="AP10" s="80">
        <v>4</v>
      </c>
      <c r="AQ10" s="26"/>
      <c r="AR10" s="2">
        <f>AI10/($L$10/1000000)</f>
        <v>0.29996672832431515</v>
      </c>
      <c r="AS10" s="2">
        <f t="shared" ref="AS10:AX10" si="15">AJ10/($L$10/1000000)</f>
        <v>3.4828772849371324E-2</v>
      </c>
      <c r="AT10" s="2">
        <f t="shared" si="15"/>
        <v>-0.22068028202363485</v>
      </c>
      <c r="AU10" s="2">
        <f t="shared" si="15"/>
        <v>-0.16263232727468263</v>
      </c>
      <c r="AV10" s="2">
        <f t="shared" si="15"/>
        <v>-0.22503387862980626</v>
      </c>
      <c r="AW10" s="2">
        <f t="shared" si="15"/>
        <v>4.9615312673935499E-3</v>
      </c>
      <c r="AX10" s="2">
        <f t="shared" si="15"/>
        <v>3.922159104658933E-2</v>
      </c>
      <c r="AY10" s="26"/>
      <c r="AZ10" s="47">
        <v>187.95699999999999</v>
      </c>
      <c r="BA10" s="47">
        <v>187.79900000000001</v>
      </c>
      <c r="BB10" s="47">
        <v>176.88</v>
      </c>
      <c r="BC10" s="47">
        <v>168.988</v>
      </c>
      <c r="BD10" s="47">
        <v>158.43299999999999</v>
      </c>
      <c r="BE10" s="47">
        <v>157.61500000000001</v>
      </c>
      <c r="BF10" s="80">
        <v>160</v>
      </c>
      <c r="BG10" s="80">
        <v>162</v>
      </c>
      <c r="BH10" s="26"/>
      <c r="BI10" s="45" t="str">
        <f t="shared" ref="BI10:BI11" si="16">C10</f>
        <v>FOURLIS</v>
      </c>
      <c r="BJ10" s="37" t="str">
        <f t="shared" si="9"/>
        <v>November 26, 2016</v>
      </c>
      <c r="BK10" s="1" t="s">
        <v>130</v>
      </c>
      <c r="BL10" s="1" t="s">
        <v>131</v>
      </c>
      <c r="BM10" s="25">
        <v>302103219557</v>
      </c>
      <c r="BN10" s="26"/>
      <c r="BO10" s="35" t="str">
        <f t="shared" ref="BO10:BO11" si="17">BI10</f>
        <v>FOURLIS</v>
      </c>
      <c r="BP10" s="26"/>
      <c r="BQ10" s="34">
        <f>$M$10/AI10</f>
        <v>12.768082718357741</v>
      </c>
      <c r="BR10" s="34">
        <f t="shared" ref="BR10:BU10" si="18">$M$10/AJ10</f>
        <v>109.96655025900901</v>
      </c>
      <c r="BS10" s="34">
        <f t="shared" si="18"/>
        <v>-17.355424620989957</v>
      </c>
      <c r="BT10" s="34">
        <f t="shared" si="18"/>
        <v>-23.550053449897504</v>
      </c>
      <c r="BU10" s="34">
        <f t="shared" si="18"/>
        <v>-17.019659543355122</v>
      </c>
      <c r="BV10" s="34">
        <f>$M$10/AN10</f>
        <v>771.9391037944664</v>
      </c>
      <c r="BW10" s="34">
        <f>$M$10/AO10</f>
        <v>97.65029663</v>
      </c>
      <c r="BX10" s="26"/>
      <c r="BY10" s="34">
        <f>$M$10/Q10</f>
        <v>0.30604182913108202</v>
      </c>
      <c r="BZ10" s="34">
        <f t="shared" ref="BZ10:CE10" si="19">$M$10/R10</f>
        <v>0.44563842304260814</v>
      </c>
      <c r="CA10" s="34">
        <f t="shared" si="19"/>
        <v>0.46472479062462818</v>
      </c>
      <c r="CB10" s="34">
        <f t="shared" si="19"/>
        <v>0.48429119192800868</v>
      </c>
      <c r="CC10" s="34">
        <f t="shared" si="19"/>
        <v>0.47245952357452159</v>
      </c>
      <c r="CD10" s="34">
        <f t="shared" si="19"/>
        <v>0.4712374548428972</v>
      </c>
      <c r="CE10" s="34">
        <f t="shared" si="19"/>
        <v>0.45418742618604652</v>
      </c>
      <c r="CF10" s="26"/>
      <c r="CG10" s="34">
        <f>$M$10/AZ10</f>
        <v>1.0390706026378373</v>
      </c>
      <c r="CH10" s="34">
        <f t="shared" ref="CH10:CM10" si="20">$M$10/BA10</f>
        <v>1.0399447987475972</v>
      </c>
      <c r="CI10" s="34">
        <f t="shared" si="20"/>
        <v>1.1041417529398463</v>
      </c>
      <c r="CJ10" s="34">
        <f t="shared" si="20"/>
        <v>1.1557068742159207</v>
      </c>
      <c r="CK10" s="34">
        <f t="shared" si="20"/>
        <v>1.2327014779749168</v>
      </c>
      <c r="CL10" s="34">
        <f t="shared" si="20"/>
        <v>1.2390990277575102</v>
      </c>
      <c r="CM10" s="34">
        <f t="shared" si="20"/>
        <v>1.220628707875</v>
      </c>
      <c r="CN10" s="26"/>
      <c r="CO10" s="35" t="str">
        <f t="shared" si="13"/>
        <v>FOURLIS</v>
      </c>
      <c r="CP10" s="26"/>
    </row>
    <row r="11" spans="2:94">
      <c r="B11" s="3">
        <f t="shared" si="14"/>
        <v>4</v>
      </c>
      <c r="C11" s="14" t="s">
        <v>5</v>
      </c>
      <c r="D11" s="7" t="s">
        <v>20</v>
      </c>
      <c r="E11" s="15" t="s">
        <v>106</v>
      </c>
      <c r="F11" s="7" t="s">
        <v>66</v>
      </c>
      <c r="G11" s="7" t="s">
        <v>64</v>
      </c>
      <c r="H11" s="7" t="s">
        <v>65</v>
      </c>
      <c r="I11" s="26"/>
      <c r="K11" s="66">
        <v>1.2</v>
      </c>
      <c r="L11" s="67">
        <v>29546360</v>
      </c>
      <c r="M11" s="28">
        <f t="shared" si="6"/>
        <v>35.455632000000001</v>
      </c>
      <c r="O11" s="35" t="str">
        <f t="shared" si="7"/>
        <v>HELLENIC CABLES</v>
      </c>
      <c r="P11" s="26"/>
      <c r="Q11" s="48">
        <v>351.88398100000001</v>
      </c>
      <c r="R11" s="48">
        <v>414.59344599999997</v>
      </c>
      <c r="S11" s="47">
        <v>439.34</v>
      </c>
      <c r="T11" s="47">
        <v>345.34537699999998</v>
      </c>
      <c r="U11" s="47">
        <v>359.41826200000003</v>
      </c>
      <c r="V11" s="47">
        <v>479.74700000000001</v>
      </c>
      <c r="W11" s="80">
        <v>460</v>
      </c>
      <c r="X11" s="80">
        <v>480</v>
      </c>
      <c r="Y11" s="26"/>
      <c r="Z11" s="47">
        <v>13.224328</v>
      </c>
      <c r="AA11" s="47">
        <v>20.850207000000001</v>
      </c>
      <c r="AB11" s="47">
        <v>10.7</v>
      </c>
      <c r="AC11" s="47">
        <v>1.1000000000000001</v>
      </c>
      <c r="AD11" s="47">
        <v>-10.669620999999999</v>
      </c>
      <c r="AE11" s="47">
        <v>37.030802000000001</v>
      </c>
      <c r="AF11" s="80">
        <v>33</v>
      </c>
      <c r="AG11" s="80">
        <v>35</v>
      </c>
      <c r="AH11" s="26"/>
      <c r="AI11" s="47">
        <v>9.3357999999999997E-2</v>
      </c>
      <c r="AJ11" s="47">
        <v>1.7546010000000001</v>
      </c>
      <c r="AK11" s="47">
        <v>-11.193</v>
      </c>
      <c r="AL11" s="47">
        <v>-21.054048999999999</v>
      </c>
      <c r="AM11" s="47">
        <v>-30.309277000000002</v>
      </c>
      <c r="AN11" s="47">
        <v>-1.847383</v>
      </c>
      <c r="AO11" s="80">
        <v>1.5</v>
      </c>
      <c r="AP11" s="80">
        <v>3</v>
      </c>
      <c r="AQ11" s="26"/>
      <c r="AR11" s="2">
        <f>AI11/($L$11/1000000)</f>
        <v>3.1597123977369799E-3</v>
      </c>
      <c r="AS11" s="2">
        <f t="shared" ref="AS11:AX11" si="21">AJ11/($L$11/1000000)</f>
        <v>5.9384675472714747E-2</v>
      </c>
      <c r="AT11" s="2">
        <f t="shared" si="21"/>
        <v>-0.3788283903668675</v>
      </c>
      <c r="AU11" s="2">
        <f t="shared" si="21"/>
        <v>-0.7125767438019438</v>
      </c>
      <c r="AV11" s="2">
        <f t="shared" si="21"/>
        <v>-1.025821014839053</v>
      </c>
      <c r="AW11" s="2">
        <f t="shared" si="21"/>
        <v>-6.2524893083276592E-2</v>
      </c>
      <c r="AX11" s="2">
        <f t="shared" si="21"/>
        <v>5.0767674935254289E-2</v>
      </c>
      <c r="AY11" s="26"/>
      <c r="AZ11" s="47">
        <v>103.947293</v>
      </c>
      <c r="BA11" s="47">
        <v>115.295816</v>
      </c>
      <c r="BB11" s="47">
        <v>103.001868</v>
      </c>
      <c r="BC11" s="47">
        <v>82.106768000000002</v>
      </c>
      <c r="BD11" s="47">
        <v>87.609690000000001</v>
      </c>
      <c r="BE11" s="47">
        <v>84.898804999999996</v>
      </c>
      <c r="BF11" s="80">
        <v>84.5</v>
      </c>
      <c r="BG11" s="80">
        <v>86</v>
      </c>
      <c r="BH11" s="26"/>
      <c r="BI11" s="45" t="str">
        <f t="shared" si="16"/>
        <v>HELLENIC CABLES</v>
      </c>
      <c r="BJ11" s="37" t="str">
        <f t="shared" si="9"/>
        <v>November 26, 2016</v>
      </c>
      <c r="BK11" s="1" t="s">
        <v>130</v>
      </c>
      <c r="BL11" s="1" t="s">
        <v>131</v>
      </c>
      <c r="BM11" s="25">
        <v>302103219557</v>
      </c>
      <c r="BN11" s="26"/>
      <c r="BO11" s="35" t="str">
        <f t="shared" si="17"/>
        <v>HELLENIC CABLES</v>
      </c>
      <c r="BP11" s="26"/>
      <c r="BQ11" s="34">
        <f>$M$11/AI11</f>
        <v>379.78140062983357</v>
      </c>
      <c r="BR11" s="34">
        <f t="shared" ref="BR11:BU11" si="22">$M$11/AJ11</f>
        <v>20.207233439397331</v>
      </c>
      <c r="BS11" s="34">
        <f t="shared" si="22"/>
        <v>-3.1676612168319487</v>
      </c>
      <c r="BT11" s="34">
        <f t="shared" si="22"/>
        <v>-1.6840291385281758</v>
      </c>
      <c r="BU11" s="34">
        <f t="shared" si="22"/>
        <v>-1.1697947133479958</v>
      </c>
      <c r="BV11" s="34">
        <f>$M$11/AN11</f>
        <v>-19.192355889385148</v>
      </c>
      <c r="BW11" s="34">
        <f>$M$11/AO11</f>
        <v>23.637088000000002</v>
      </c>
      <c r="BX11" s="26"/>
      <c r="BY11" s="34">
        <f>$M$11/Q11</f>
        <v>0.1007594375260862</v>
      </c>
      <c r="BZ11" s="34">
        <f t="shared" ref="BZ11:CE11" si="23">$M$11/R11</f>
        <v>8.5519036400782858E-2</v>
      </c>
      <c r="CA11" s="34">
        <f t="shared" si="23"/>
        <v>8.0702034870487563E-2</v>
      </c>
      <c r="CB11" s="34">
        <f t="shared" si="23"/>
        <v>0.10266716846769894</v>
      </c>
      <c r="CC11" s="34">
        <f t="shared" si="23"/>
        <v>9.8647274634030696E-2</v>
      </c>
      <c r="CD11" s="34">
        <f t="shared" si="23"/>
        <v>7.3904854016804689E-2</v>
      </c>
      <c r="CE11" s="34">
        <f t="shared" si="23"/>
        <v>7.7077460869565226E-2</v>
      </c>
      <c r="CF11" s="26"/>
      <c r="CG11" s="34">
        <f>$M$11/AZ11</f>
        <v>0.34109240343565272</v>
      </c>
      <c r="CH11" s="34">
        <f t="shared" ref="CH11:CM11" si="24">$M$11/BA11</f>
        <v>0.30751880883517924</v>
      </c>
      <c r="CI11" s="34">
        <f t="shared" si="24"/>
        <v>0.34422319408809171</v>
      </c>
      <c r="CJ11" s="34">
        <f t="shared" si="24"/>
        <v>0.43182350083491289</v>
      </c>
      <c r="CK11" s="34">
        <f t="shared" si="24"/>
        <v>0.40469989107369286</v>
      </c>
      <c r="CL11" s="34">
        <f t="shared" si="24"/>
        <v>0.41762227395309043</v>
      </c>
      <c r="CM11" s="34">
        <f t="shared" si="24"/>
        <v>0.41959327810650887</v>
      </c>
      <c r="CN11" s="26"/>
      <c r="CO11" s="35" t="str">
        <f t="shared" si="13"/>
        <v>HELLENIC CABLES</v>
      </c>
      <c r="CP11" s="26"/>
    </row>
    <row r="12" spans="2:94">
      <c r="B12" s="3">
        <f t="shared" si="14"/>
        <v>5</v>
      </c>
      <c r="C12" s="14" t="s">
        <v>125</v>
      </c>
      <c r="D12" s="7" t="s">
        <v>26</v>
      </c>
      <c r="E12" s="15" t="s">
        <v>84</v>
      </c>
      <c r="F12" s="15" t="s">
        <v>86</v>
      </c>
      <c r="G12" s="15" t="s">
        <v>84</v>
      </c>
      <c r="H12" s="15" t="s">
        <v>85</v>
      </c>
      <c r="I12" s="26"/>
      <c r="K12" s="66">
        <v>4.0999999999999996</v>
      </c>
      <c r="L12" s="67">
        <v>305635185</v>
      </c>
      <c r="M12" s="28">
        <f t="shared" si="6"/>
        <v>1253.1042584999998</v>
      </c>
      <c r="O12" s="35" t="str">
        <f t="shared" si="7"/>
        <v>HEL. PETROLEUM (ELPE)</v>
      </c>
      <c r="P12" s="26"/>
      <c r="Q12" s="47">
        <v>8476.8050000000003</v>
      </c>
      <c r="R12" s="47">
        <v>9307.5820000000003</v>
      </c>
      <c r="S12" s="47">
        <v>10468.870000000001</v>
      </c>
      <c r="T12" s="47">
        <v>9674.3240000000005</v>
      </c>
      <c r="U12" s="47">
        <v>9478.44</v>
      </c>
      <c r="V12" s="47">
        <v>7303</v>
      </c>
      <c r="W12" s="50">
        <v>6958</v>
      </c>
      <c r="X12" s="50">
        <v>7530</v>
      </c>
      <c r="Y12" s="33"/>
      <c r="Z12" s="47">
        <v>496.84699999999998</v>
      </c>
      <c r="AA12" s="47">
        <v>330.88900000000001</v>
      </c>
      <c r="AB12" s="47">
        <v>298.28300000000002</v>
      </c>
      <c r="AC12" s="47">
        <v>32</v>
      </c>
      <c r="AD12" s="47">
        <f>-298.91+204.93</f>
        <v>-93.980000000000018</v>
      </c>
      <c r="AE12" s="47">
        <v>444</v>
      </c>
      <c r="AF12" s="50">
        <v>482</v>
      </c>
      <c r="AG12" s="50">
        <v>503</v>
      </c>
      <c r="AH12" s="33"/>
      <c r="AI12" s="47">
        <v>155.773</v>
      </c>
      <c r="AJ12" s="47">
        <v>114.15</v>
      </c>
      <c r="AK12" s="47">
        <v>85.55</v>
      </c>
      <c r="AL12" s="47">
        <v>-269.22899999999998</v>
      </c>
      <c r="AM12" s="47">
        <v>-365.23</v>
      </c>
      <c r="AN12" s="47">
        <v>47</v>
      </c>
      <c r="AO12" s="50">
        <v>64.2</v>
      </c>
      <c r="AP12" s="50">
        <v>66.7</v>
      </c>
      <c r="AQ12" s="33"/>
      <c r="AR12" s="2">
        <f>AI12/($L$12/1000000)</f>
        <v>0.50966972274478151</v>
      </c>
      <c r="AS12" s="2">
        <f t="shared" ref="AS12:AX12" si="25">AJ12/($L$12/1000000)</f>
        <v>0.37348448608755569</v>
      </c>
      <c r="AT12" s="2">
        <f t="shared" si="25"/>
        <v>0.2799088724028943</v>
      </c>
      <c r="AU12" s="2">
        <f t="shared" si="25"/>
        <v>-0.88088352785691215</v>
      </c>
      <c r="AV12" s="2">
        <f t="shared" si="25"/>
        <v>-1.1949867617499603</v>
      </c>
      <c r="AW12" s="2">
        <f t="shared" si="25"/>
        <v>0.15377810640486306</v>
      </c>
      <c r="AX12" s="2">
        <f t="shared" si="25"/>
        <v>0.21005434959983421</v>
      </c>
      <c r="AY12" s="33"/>
      <c r="AZ12" s="47">
        <v>2386.884</v>
      </c>
      <c r="BA12" s="47">
        <v>2397.5970000000002</v>
      </c>
      <c r="BB12" s="47">
        <v>2374.7469999999998</v>
      </c>
      <c r="BC12" s="47">
        <v>2098.9549999999999</v>
      </c>
      <c r="BD12" s="47">
        <v>1728.55</v>
      </c>
      <c r="BE12" s="47">
        <v>1790</v>
      </c>
      <c r="BF12" s="50">
        <v>1834.94</v>
      </c>
      <c r="BG12" s="50">
        <v>1881.63</v>
      </c>
      <c r="BH12" s="26"/>
      <c r="BI12" s="38" t="str">
        <f>C12</f>
        <v>HEL. PETROLEUM (ELPE)</v>
      </c>
      <c r="BJ12" s="37" t="str">
        <f t="shared" si="9"/>
        <v>November 26, 2016</v>
      </c>
      <c r="BK12" s="1" t="s">
        <v>118</v>
      </c>
      <c r="BL12" s="1" t="s">
        <v>120</v>
      </c>
      <c r="BM12" s="25">
        <v>302103219557</v>
      </c>
      <c r="BN12" s="26"/>
      <c r="BO12" s="35" t="str">
        <f>BI12</f>
        <v>HEL. PETROLEUM (ELPE)</v>
      </c>
      <c r="BP12" s="26"/>
      <c r="BQ12" s="34">
        <f>$M$12/AI12</f>
        <v>8.0444252758822117</v>
      </c>
      <c r="BR12" s="34">
        <f t="shared" ref="BR12:BU12" si="26">$M$12/AJ12</f>
        <v>10.977698278580812</v>
      </c>
      <c r="BS12" s="34">
        <f t="shared" si="26"/>
        <v>14.647624295733488</v>
      </c>
      <c r="BT12" s="34">
        <f t="shared" si="26"/>
        <v>-4.6544178320314673</v>
      </c>
      <c r="BU12" s="34">
        <f t="shared" si="26"/>
        <v>-3.4310003518330907</v>
      </c>
      <c r="BV12" s="34">
        <f>$M$12/AN12</f>
        <v>26.66179273404255</v>
      </c>
      <c r="BW12" s="34">
        <f>$M$12/AO12</f>
        <v>19.518757920560745</v>
      </c>
      <c r="BX12" s="26"/>
      <c r="BY12" s="34">
        <f>$M$12/Q12</f>
        <v>0.14782742536840232</v>
      </c>
      <c r="BZ12" s="34">
        <f t="shared" ref="BZ12:CE12" si="27">$M$12/R12</f>
        <v>0.13463263160077449</v>
      </c>
      <c r="CA12" s="34">
        <f t="shared" si="27"/>
        <v>0.11969813919744916</v>
      </c>
      <c r="CB12" s="34">
        <f t="shared" si="27"/>
        <v>0.12952887028592383</v>
      </c>
      <c r="CC12" s="34">
        <f t="shared" si="27"/>
        <v>0.13220574888905767</v>
      </c>
      <c r="CD12" s="34">
        <f t="shared" si="27"/>
        <v>0.17158760214980143</v>
      </c>
      <c r="CE12" s="34">
        <f t="shared" si="27"/>
        <v>0.18009546687266453</v>
      </c>
      <c r="CF12" s="26"/>
      <c r="CG12" s="34">
        <f>$M$12/AZ12</f>
        <v>0.52499587684194116</v>
      </c>
      <c r="CH12" s="34">
        <f t="shared" ref="CH12:CM12" si="28">$M$12/BA12</f>
        <v>0.52265007776536243</v>
      </c>
      <c r="CI12" s="34">
        <f t="shared" si="28"/>
        <v>0.52767905739011345</v>
      </c>
      <c r="CJ12" s="34">
        <f t="shared" si="28"/>
        <v>0.59701339881036031</v>
      </c>
      <c r="CK12" s="34">
        <f t="shared" si="28"/>
        <v>0.72494533481820012</v>
      </c>
      <c r="CL12" s="34">
        <f t="shared" si="28"/>
        <v>0.70005824497206692</v>
      </c>
      <c r="CM12" s="34">
        <f t="shared" si="28"/>
        <v>0.68291293366540584</v>
      </c>
      <c r="CN12" s="26"/>
      <c r="CO12" s="35" t="str">
        <f t="shared" si="13"/>
        <v>HEL. PETROLEUM (ELPE)</v>
      </c>
      <c r="CP12" s="26"/>
    </row>
    <row r="13" spans="2:94">
      <c r="B13" s="3">
        <f t="shared" si="14"/>
        <v>6</v>
      </c>
      <c r="C13" s="14" t="s">
        <v>7</v>
      </c>
      <c r="D13" s="17" t="s">
        <v>22</v>
      </c>
      <c r="E13" s="17" t="s">
        <v>70</v>
      </c>
      <c r="F13" s="17" t="s">
        <v>107</v>
      </c>
      <c r="G13" s="17" t="s">
        <v>70</v>
      </c>
      <c r="H13" s="17" t="s">
        <v>71</v>
      </c>
      <c r="I13" s="26"/>
      <c r="K13" s="66">
        <v>0.44500000000000001</v>
      </c>
      <c r="L13" s="67">
        <v>65441118</v>
      </c>
      <c r="M13" s="28">
        <f t="shared" si="6"/>
        <v>29.121297510000002</v>
      </c>
      <c r="N13" s="29"/>
      <c r="O13" s="35" t="str">
        <f t="shared" si="7"/>
        <v>IASO</v>
      </c>
      <c r="P13" s="26"/>
      <c r="Q13" s="48">
        <v>149.07095000000001</v>
      </c>
      <c r="R13" s="48">
        <v>124.367193</v>
      </c>
      <c r="S13" s="47">
        <v>124.14</v>
      </c>
      <c r="T13" s="47">
        <v>107.065539</v>
      </c>
      <c r="U13" s="47">
        <v>116.53</v>
      </c>
      <c r="V13" s="47">
        <v>109.273526</v>
      </c>
      <c r="W13" s="80">
        <v>105</v>
      </c>
      <c r="X13" s="80">
        <v>100</v>
      </c>
      <c r="Y13" s="26"/>
      <c r="Z13" s="47">
        <v>19.285926</v>
      </c>
      <c r="AA13" s="47">
        <v>20.130265000000001</v>
      </c>
      <c r="AB13" s="47">
        <v>24.080753999999999</v>
      </c>
      <c r="AC13" s="47">
        <v>16.982458999999999</v>
      </c>
      <c r="AD13" s="47">
        <v>17.149999999999999</v>
      </c>
      <c r="AE13" s="47">
        <v>14.349249</v>
      </c>
      <c r="AF13" s="80">
        <v>13</v>
      </c>
      <c r="AG13" s="80">
        <v>12</v>
      </c>
      <c r="AH13" s="26"/>
      <c r="AI13" s="47">
        <v>-3.6665999999999997E-2</v>
      </c>
      <c r="AJ13" s="47">
        <v>-0.22763600000000001</v>
      </c>
      <c r="AK13" s="47">
        <v>-32.35</v>
      </c>
      <c r="AL13" s="47">
        <v>-1.581831</v>
      </c>
      <c r="AM13" s="47">
        <v>-3.0527350000000002</v>
      </c>
      <c r="AN13" s="47">
        <v>10.313556</v>
      </c>
      <c r="AO13" s="80">
        <v>2.5</v>
      </c>
      <c r="AP13" s="80">
        <v>2.5</v>
      </c>
      <c r="AQ13" s="26"/>
      <c r="AR13" s="2">
        <f>AI13/($L$13/1000000)</f>
        <v>-5.6028993881186435E-4</v>
      </c>
      <c r="AS13" s="2">
        <f t="shared" ref="AS13:AX13" si="29">AJ13/($L$13/1000000)</f>
        <v>-3.4784858045976536E-3</v>
      </c>
      <c r="AT13" s="2">
        <f t="shared" si="29"/>
        <v>-0.4943375203339283</v>
      </c>
      <c r="AU13" s="2">
        <f t="shared" si="29"/>
        <v>-2.4171821147676603E-2</v>
      </c>
      <c r="AV13" s="2">
        <f t="shared" si="29"/>
        <v>-4.6648576511177577E-2</v>
      </c>
      <c r="AW13" s="2">
        <f t="shared" si="29"/>
        <v>0.15760054710556748</v>
      </c>
      <c r="AX13" s="2">
        <f t="shared" si="29"/>
        <v>3.820228132410574E-2</v>
      </c>
      <c r="AY13" s="26"/>
      <c r="AZ13" s="47">
        <v>129.420286</v>
      </c>
      <c r="BA13" s="47">
        <v>129.09230500000001</v>
      </c>
      <c r="BB13" s="47">
        <v>96.742000000000004</v>
      </c>
      <c r="BC13" s="47">
        <v>93.468646000000007</v>
      </c>
      <c r="BD13" s="47">
        <v>85.319737000000003</v>
      </c>
      <c r="BE13" s="47">
        <v>94.020079999999993</v>
      </c>
      <c r="BF13" s="80">
        <v>96.5</v>
      </c>
      <c r="BG13" s="80">
        <v>98</v>
      </c>
      <c r="BH13" s="26"/>
      <c r="BI13" s="45" t="str">
        <f>C13</f>
        <v>IASO</v>
      </c>
      <c r="BJ13" s="37" t="str">
        <f t="shared" si="9"/>
        <v>November 26, 2016</v>
      </c>
      <c r="BK13" s="1" t="s">
        <v>130</v>
      </c>
      <c r="BL13" s="1" t="s">
        <v>131</v>
      </c>
      <c r="BM13" s="25">
        <v>302103219557</v>
      </c>
      <c r="BN13" s="26"/>
      <c r="BO13" s="35" t="str">
        <f>BI13</f>
        <v>IASO</v>
      </c>
      <c r="BP13" s="26"/>
      <c r="BQ13" s="34">
        <f>$M$13/AI13</f>
        <v>-794.23164539355275</v>
      </c>
      <c r="BR13" s="34">
        <f t="shared" ref="BR13:BU13" si="30">$M$13/AJ13</f>
        <v>-127.92922696761497</v>
      </c>
      <c r="BS13" s="34">
        <f t="shared" si="30"/>
        <v>-0.90019466800618242</v>
      </c>
      <c r="BT13" s="34">
        <f t="shared" si="30"/>
        <v>-18.409866483840563</v>
      </c>
      <c r="BU13" s="34">
        <f t="shared" si="30"/>
        <v>-9.5394122025003814</v>
      </c>
      <c r="BV13" s="34">
        <f>$M$13/AN13</f>
        <v>2.8235942588569842</v>
      </c>
      <c r="BW13" s="34">
        <f>$M$13/AO13</f>
        <v>11.648519004000001</v>
      </c>
      <c r="BX13" s="26"/>
      <c r="BY13" s="34">
        <f>$M$13/Q13</f>
        <v>0.19535192812549998</v>
      </c>
      <c r="BZ13" s="34">
        <f t="shared" ref="BZ13:CE13" si="31">$M$13/R13</f>
        <v>0.23415578343076379</v>
      </c>
      <c r="CA13" s="34">
        <f t="shared" si="31"/>
        <v>0.23458432020299663</v>
      </c>
      <c r="CB13" s="34">
        <f t="shared" si="31"/>
        <v>0.27199505818580899</v>
      </c>
      <c r="CC13" s="34">
        <f t="shared" si="31"/>
        <v>0.24990386604307904</v>
      </c>
      <c r="CD13" s="34">
        <f t="shared" si="31"/>
        <v>0.26649911077272276</v>
      </c>
      <c r="CE13" s="34">
        <f t="shared" si="31"/>
        <v>0.2773456905714286</v>
      </c>
      <c r="CF13" s="26"/>
      <c r="CG13" s="34">
        <f>$M$13/AZ13</f>
        <v>0.22501339171820406</v>
      </c>
      <c r="CH13" s="34">
        <f t="shared" ref="CH13:CM13" si="32">$M$13/BA13</f>
        <v>0.22558507658531621</v>
      </c>
      <c r="CI13" s="34">
        <f t="shared" si="32"/>
        <v>0.3010202136610779</v>
      </c>
      <c r="CJ13" s="34">
        <f t="shared" si="32"/>
        <v>0.31156220568339033</v>
      </c>
      <c r="CK13" s="34">
        <f t="shared" si="32"/>
        <v>0.34131958833862791</v>
      </c>
      <c r="CL13" s="34">
        <f t="shared" si="32"/>
        <v>0.30973487269953404</v>
      </c>
      <c r="CM13" s="34">
        <f t="shared" si="32"/>
        <v>0.30177510373056998</v>
      </c>
      <c r="CN13" s="26"/>
      <c r="CO13" s="35" t="str">
        <f t="shared" si="13"/>
        <v>IASO</v>
      </c>
      <c r="CP13" s="26"/>
    </row>
    <row r="14" spans="2:94">
      <c r="B14" s="3">
        <f t="shared" si="14"/>
        <v>7</v>
      </c>
      <c r="C14" s="14" t="s">
        <v>12</v>
      </c>
      <c r="D14" s="7" t="s">
        <v>32</v>
      </c>
      <c r="E14" s="15" t="s">
        <v>108</v>
      </c>
      <c r="F14" s="15" t="s">
        <v>105</v>
      </c>
      <c r="G14" s="15" t="s">
        <v>109</v>
      </c>
      <c r="H14" s="15" t="s">
        <v>104</v>
      </c>
      <c r="I14" s="26"/>
      <c r="K14" s="66">
        <v>1.26</v>
      </c>
      <c r="L14" s="67">
        <v>158961721</v>
      </c>
      <c r="M14" s="28">
        <f t="shared" si="6"/>
        <v>200.29176846000001</v>
      </c>
      <c r="N14" s="18"/>
      <c r="O14" s="35" t="str">
        <f t="shared" si="7"/>
        <v>INTRALOT</v>
      </c>
      <c r="P14" s="26"/>
      <c r="Q14" s="49">
        <v>1115.721</v>
      </c>
      <c r="R14" s="49">
        <v>1202.354</v>
      </c>
      <c r="S14" s="47">
        <v>1374.021</v>
      </c>
      <c r="T14" s="47">
        <v>1539.43</v>
      </c>
      <c r="U14" s="47">
        <v>1853.2</v>
      </c>
      <c r="V14" s="47">
        <v>1914.8</v>
      </c>
      <c r="W14" s="50">
        <v>1962.6699999999998</v>
      </c>
      <c r="X14" s="50">
        <v>2011.7367499999996</v>
      </c>
      <c r="Y14" s="33"/>
      <c r="Z14" s="47">
        <v>152.66200000000001</v>
      </c>
      <c r="AA14" s="47">
        <v>153.80600000000001</v>
      </c>
      <c r="AB14" s="47">
        <v>177.536</v>
      </c>
      <c r="AC14" s="47">
        <v>194.83099999999999</v>
      </c>
      <c r="AD14" s="47">
        <v>175.4</v>
      </c>
      <c r="AE14" s="47">
        <v>177.202</v>
      </c>
      <c r="AF14" s="50">
        <v>187.83412000000001</v>
      </c>
      <c r="AG14" s="50">
        <v>193.46914360000002</v>
      </c>
      <c r="AH14" s="33"/>
      <c r="AI14" s="47">
        <v>33.917000000000002</v>
      </c>
      <c r="AJ14" s="47">
        <v>17.701000000000001</v>
      </c>
      <c r="AK14" s="47">
        <v>6.1159999999999997</v>
      </c>
      <c r="AL14" s="47">
        <v>-4.5670000000000002</v>
      </c>
      <c r="AM14" s="47">
        <v>-49.5</v>
      </c>
      <c r="AN14" s="47">
        <v>-65.150000000000006</v>
      </c>
      <c r="AO14" s="50">
        <v>-28</v>
      </c>
      <c r="AP14" s="50">
        <v>-0.5</v>
      </c>
      <c r="AQ14" s="33"/>
      <c r="AR14" s="2">
        <f>AI14/($L$14/1000000)</f>
        <v>0.21336583289759425</v>
      </c>
      <c r="AS14" s="2">
        <f t="shared" ref="AS14:AX14" si="33">AJ14/($L$14/1000000)</f>
        <v>0.11135385229001138</v>
      </c>
      <c r="AT14" s="2">
        <f t="shared" si="33"/>
        <v>3.8474671521705528E-2</v>
      </c>
      <c r="AU14" s="2">
        <f t="shared" si="33"/>
        <v>-2.8730187187643745E-2</v>
      </c>
      <c r="AV14" s="2">
        <f t="shared" si="33"/>
        <v>-0.31139572274761668</v>
      </c>
      <c r="AW14" s="2">
        <f t="shared" si="33"/>
        <v>-0.40984709771731775</v>
      </c>
      <c r="AX14" s="2">
        <f t="shared" si="33"/>
        <v>-0.17614303508956095</v>
      </c>
      <c r="AY14" s="33"/>
      <c r="AZ14" s="47">
        <v>284.09800000000001</v>
      </c>
      <c r="BA14" s="47">
        <v>299.36</v>
      </c>
      <c r="BB14" s="47">
        <v>302.98</v>
      </c>
      <c r="BC14" s="47">
        <v>267.45100000000002</v>
      </c>
      <c r="BD14" s="47">
        <v>217.47900000000001</v>
      </c>
      <c r="BE14" s="47">
        <v>129.56299999999999</v>
      </c>
      <c r="BF14" s="50">
        <v>101.56299999999999</v>
      </c>
      <c r="BG14" s="50">
        <v>101.06299999999999</v>
      </c>
      <c r="BH14" s="26"/>
      <c r="BI14" s="38" t="str">
        <f>C14</f>
        <v>INTRALOT</v>
      </c>
      <c r="BJ14" s="37" t="str">
        <f t="shared" si="9"/>
        <v>November 26, 2016</v>
      </c>
      <c r="BK14" s="1" t="s">
        <v>118</v>
      </c>
      <c r="BL14" s="1" t="s">
        <v>120</v>
      </c>
      <c r="BM14" s="25">
        <v>302103219557</v>
      </c>
      <c r="BN14" s="26"/>
      <c r="BO14" s="35" t="str">
        <f>BI14</f>
        <v>INTRALOT</v>
      </c>
      <c r="BP14" s="26"/>
      <c r="BQ14" s="34">
        <f>$M$14/AI14</f>
        <v>5.9053503688415843</v>
      </c>
      <c r="BR14" s="34">
        <f t="shared" ref="BR14:BU14" si="34">$M$14/AJ14</f>
        <v>11.315279840686967</v>
      </c>
      <c r="BS14" s="34">
        <f t="shared" si="34"/>
        <v>32.748817603008504</v>
      </c>
      <c r="BT14" s="34">
        <f t="shared" si="34"/>
        <v>-43.856310151083861</v>
      </c>
      <c r="BU14" s="34">
        <f t="shared" si="34"/>
        <v>-4.0462983527272733</v>
      </c>
      <c r="BV14" s="34">
        <f>$M$14/AN14</f>
        <v>-3.074317244205679</v>
      </c>
      <c r="BW14" s="34">
        <f>$M$14/AO14</f>
        <v>-7.1532774450000005</v>
      </c>
      <c r="BX14" s="26"/>
      <c r="BY14" s="34">
        <f>$M$14/Q14</f>
        <v>0.17951779025401512</v>
      </c>
      <c r="BZ14" s="34">
        <f t="shared" ref="BZ14:CE14" si="35">$M$14/R14</f>
        <v>0.16658302667933073</v>
      </c>
      <c r="CA14" s="34">
        <f t="shared" si="35"/>
        <v>0.14577052931505416</v>
      </c>
      <c r="CB14" s="34">
        <f t="shared" si="35"/>
        <v>0.13010774667246969</v>
      </c>
      <c r="CC14" s="34">
        <f t="shared" si="35"/>
        <v>0.10807887354845673</v>
      </c>
      <c r="CD14" s="34">
        <f t="shared" si="35"/>
        <v>0.10460192628995196</v>
      </c>
      <c r="CE14" s="34">
        <f t="shared" si="35"/>
        <v>0.10205065979507509</v>
      </c>
      <c r="CF14" s="26"/>
      <c r="CG14" s="34">
        <f>$M$14/AZ14</f>
        <v>0.70500942794387855</v>
      </c>
      <c r="CH14" s="34">
        <f t="shared" ref="CH14:CM14" si="36">$M$14/BA14</f>
        <v>0.66906657021646176</v>
      </c>
      <c r="CI14" s="34">
        <f t="shared" si="36"/>
        <v>0.6610725739652783</v>
      </c>
      <c r="CJ14" s="34">
        <f t="shared" si="36"/>
        <v>0.74889145473376428</v>
      </c>
      <c r="CK14" s="34">
        <f t="shared" si="36"/>
        <v>0.92097061536975988</v>
      </c>
      <c r="CL14" s="34">
        <f t="shared" si="36"/>
        <v>1.5459025220163167</v>
      </c>
      <c r="CM14" s="34">
        <f t="shared" si="36"/>
        <v>1.9720938576056244</v>
      </c>
      <c r="CN14" s="26"/>
      <c r="CO14" s="35" t="str">
        <f t="shared" si="13"/>
        <v>INTRALOT</v>
      </c>
      <c r="CP14" s="26"/>
    </row>
    <row r="15" spans="2:94">
      <c r="B15" s="3">
        <f t="shared" si="14"/>
        <v>8</v>
      </c>
      <c r="C15" s="14" t="s">
        <v>122</v>
      </c>
      <c r="D15" s="7" t="s">
        <v>28</v>
      </c>
      <c r="E15" s="15" t="s">
        <v>91</v>
      </c>
      <c r="F15" s="15" t="s">
        <v>92</v>
      </c>
      <c r="G15" s="15" t="s">
        <v>91</v>
      </c>
      <c r="H15" s="15" t="s">
        <v>90</v>
      </c>
      <c r="I15" s="26"/>
      <c r="K15" s="66">
        <v>12.42</v>
      </c>
      <c r="L15" s="67">
        <v>136059759</v>
      </c>
      <c r="M15" s="28">
        <f t="shared" si="6"/>
        <v>1689.8622067800002</v>
      </c>
      <c r="N15" s="18"/>
      <c r="O15" s="35" t="str">
        <f t="shared" si="7"/>
        <v>JUMBO *</v>
      </c>
      <c r="P15" s="26"/>
      <c r="Q15" s="48">
        <v>487.33482700000002</v>
      </c>
      <c r="R15" s="48">
        <v>489.97216100000003</v>
      </c>
      <c r="S15" s="47">
        <v>494.28850299999999</v>
      </c>
      <c r="T15" s="47">
        <v>502.185</v>
      </c>
      <c r="U15" s="47">
        <v>541.84715300000005</v>
      </c>
      <c r="V15" s="47">
        <v>582.5</v>
      </c>
      <c r="W15" s="47">
        <v>637.55732799999998</v>
      </c>
      <c r="X15" s="80">
        <v>680</v>
      </c>
      <c r="Y15" s="26"/>
      <c r="Z15" s="47">
        <v>130</v>
      </c>
      <c r="AA15" s="47">
        <v>121</v>
      </c>
      <c r="AB15" s="47">
        <v>134.41999999999999</v>
      </c>
      <c r="AC15" s="47">
        <v>134</v>
      </c>
      <c r="AD15" s="47">
        <v>147</v>
      </c>
      <c r="AE15" s="47">
        <v>159</v>
      </c>
      <c r="AF15" s="47">
        <v>184</v>
      </c>
      <c r="AG15" s="80">
        <v>205</v>
      </c>
      <c r="AH15" s="26"/>
      <c r="AI15" s="47">
        <v>79.162994999999995</v>
      </c>
      <c r="AJ15" s="47">
        <v>94.669262000000003</v>
      </c>
      <c r="AK15" s="47">
        <v>97.304704999999998</v>
      </c>
      <c r="AL15" s="47">
        <v>73.962000000000003</v>
      </c>
      <c r="AM15" s="47">
        <v>101.249161</v>
      </c>
      <c r="AN15" s="47">
        <v>104.8</v>
      </c>
      <c r="AO15" s="47">
        <v>121.263661</v>
      </c>
      <c r="AP15" s="80">
        <v>130</v>
      </c>
      <c r="AQ15" s="26"/>
      <c r="AR15" s="2">
        <f>AI15/($L$15/1000000)</f>
        <v>0.58182518903329816</v>
      </c>
      <c r="AS15" s="2">
        <f t="shared" ref="AS15:AX15" si="37">AJ15/($L$15/1000000)</f>
        <v>0.69579178072776093</v>
      </c>
      <c r="AT15" s="2">
        <f t="shared" si="37"/>
        <v>0.71516152692876656</v>
      </c>
      <c r="AU15" s="2">
        <f t="shared" si="37"/>
        <v>0.54359937533036495</v>
      </c>
      <c r="AV15" s="2">
        <f t="shared" si="37"/>
        <v>0.74415214126610341</v>
      </c>
      <c r="AW15" s="2">
        <f t="shared" si="37"/>
        <v>0.77024978414080525</v>
      </c>
      <c r="AX15" s="2">
        <f t="shared" si="37"/>
        <v>0.89125294570013158</v>
      </c>
      <c r="AY15" s="26"/>
      <c r="AZ15" s="47">
        <v>452.473185</v>
      </c>
      <c r="BA15" s="47">
        <v>522.94993199999999</v>
      </c>
      <c r="BB15" s="47">
        <v>592.91241300000002</v>
      </c>
      <c r="BC15" s="47">
        <v>639.11599999999999</v>
      </c>
      <c r="BD15" s="47">
        <v>744.510358</v>
      </c>
      <c r="BE15" s="47">
        <v>797.2</v>
      </c>
      <c r="BF15" s="47">
        <v>915.59062700000004</v>
      </c>
      <c r="BG15" s="80">
        <v>1000</v>
      </c>
      <c r="BH15" s="26"/>
      <c r="BI15" s="45" t="str">
        <f t="shared" ref="BI15:BI20" si="38">C15</f>
        <v>JUMBO *</v>
      </c>
      <c r="BJ15" s="37" t="str">
        <f t="shared" si="9"/>
        <v>November 26, 2016</v>
      </c>
      <c r="BK15" s="1" t="s">
        <v>130</v>
      </c>
      <c r="BL15" s="1" t="s">
        <v>131</v>
      </c>
      <c r="BM15" s="25">
        <v>302103219557</v>
      </c>
      <c r="BN15" s="26"/>
      <c r="BO15" s="35" t="str">
        <f t="shared" ref="BO15:BO20" si="39">BI15</f>
        <v>JUMBO *</v>
      </c>
      <c r="BP15" s="26"/>
      <c r="BQ15" s="34">
        <f>$M$15/AI15</f>
        <v>21.346617908784278</v>
      </c>
      <c r="BR15" s="34">
        <f t="shared" ref="BR15:BU15" si="40">$M$15/AJ15</f>
        <v>17.850167742725194</v>
      </c>
      <c r="BS15" s="34">
        <f t="shared" si="40"/>
        <v>17.366706027010721</v>
      </c>
      <c r="BT15" s="34">
        <f t="shared" si="40"/>
        <v>22.847708374300318</v>
      </c>
      <c r="BU15" s="34">
        <f t="shared" si="40"/>
        <v>16.690135405467707</v>
      </c>
      <c r="BV15" s="34">
        <f>$M$15/AN15</f>
        <v>16.124639377671759</v>
      </c>
      <c r="BW15" s="34">
        <f>$M$15/AO15</f>
        <v>13.93543781248696</v>
      </c>
      <c r="BX15" s="26"/>
      <c r="BY15" s="34">
        <f>$M$15/Q15</f>
        <v>3.4675588797596855</v>
      </c>
      <c r="BZ15" s="34">
        <f t="shared" ref="BZ15:CE15" si="41">$M$15/R15</f>
        <v>3.448894327651403</v>
      </c>
      <c r="CA15" s="34">
        <f t="shared" si="41"/>
        <v>3.4187770836741476</v>
      </c>
      <c r="CB15" s="34">
        <f t="shared" si="41"/>
        <v>3.365019279309418</v>
      </c>
      <c r="CC15" s="34">
        <f t="shared" si="41"/>
        <v>3.118706442257527</v>
      </c>
      <c r="CD15" s="34">
        <f t="shared" si="41"/>
        <v>2.901050998763949</v>
      </c>
      <c r="CE15" s="34">
        <f t="shared" si="41"/>
        <v>2.6505258940102721</v>
      </c>
      <c r="CF15" s="26"/>
      <c r="CG15" s="34">
        <f>$M$15/AZ15</f>
        <v>3.7347234329035435</v>
      </c>
      <c r="CH15" s="34">
        <f t="shared" ref="CH15:CM15" si="42">$M$15/BA15</f>
        <v>3.2314034353483772</v>
      </c>
      <c r="CI15" s="34">
        <f t="shared" si="42"/>
        <v>2.8501042813890289</v>
      </c>
      <c r="CJ15" s="34">
        <f t="shared" si="42"/>
        <v>2.6440618084666951</v>
      </c>
      <c r="CK15" s="34">
        <f t="shared" si="42"/>
        <v>2.2697631921730768</v>
      </c>
      <c r="CL15" s="34">
        <f t="shared" si="42"/>
        <v>2.1197468725288511</v>
      </c>
      <c r="CM15" s="34">
        <f t="shared" si="42"/>
        <v>1.8456525841870595</v>
      </c>
      <c r="CN15" s="26"/>
      <c r="CO15" s="35" t="str">
        <f t="shared" si="13"/>
        <v>JUMBO *</v>
      </c>
      <c r="CP15" s="26"/>
    </row>
    <row r="16" spans="2:94">
      <c r="B16" s="3">
        <f t="shared" si="14"/>
        <v>9</v>
      </c>
      <c r="C16" s="14" t="s">
        <v>59</v>
      </c>
      <c r="D16" s="7" t="s">
        <v>19</v>
      </c>
      <c r="E16" s="7" t="s">
        <v>60</v>
      </c>
      <c r="F16" s="7" t="s">
        <v>61</v>
      </c>
      <c r="G16" s="7" t="s">
        <v>62</v>
      </c>
      <c r="H16" s="7" t="s">
        <v>63</v>
      </c>
      <c r="I16" s="26"/>
      <c r="K16" s="66">
        <v>2.98</v>
      </c>
      <c r="L16" s="67">
        <v>13586500</v>
      </c>
      <c r="M16" s="28">
        <f t="shared" si="6"/>
        <v>40.487769999999998</v>
      </c>
      <c r="O16" s="35" t="str">
        <f t="shared" si="7"/>
        <v>KORRES</v>
      </c>
      <c r="P16" s="26"/>
      <c r="Q16" s="48">
        <v>44.114725999999997</v>
      </c>
      <c r="R16" s="48">
        <v>42.679754000000003</v>
      </c>
      <c r="S16" s="47">
        <v>40.033999999999999</v>
      </c>
      <c r="T16" s="47">
        <v>39.245241</v>
      </c>
      <c r="U16" s="47">
        <v>50.555464000000001</v>
      </c>
      <c r="V16" s="47">
        <v>54.493439000000002</v>
      </c>
      <c r="W16" s="80">
        <v>58</v>
      </c>
      <c r="X16" s="80">
        <v>62</v>
      </c>
      <c r="Y16" s="26"/>
      <c r="Z16" s="47">
        <v>8.3465179999999997</v>
      </c>
      <c r="AA16" s="47">
        <v>7.6227260000000001</v>
      </c>
      <c r="AB16" s="47">
        <v>4</v>
      </c>
      <c r="AC16" s="47">
        <v>7</v>
      </c>
      <c r="AD16" s="47">
        <v>5.0999999999999996</v>
      </c>
      <c r="AE16" s="47">
        <v>8.1999999999999993</v>
      </c>
      <c r="AF16" s="80">
        <v>8.4</v>
      </c>
      <c r="AG16" s="80">
        <v>8.5</v>
      </c>
      <c r="AH16" s="26"/>
      <c r="AI16" s="47">
        <v>1.8532740000000001</v>
      </c>
      <c r="AJ16" s="47">
        <v>-3.3587370000000001</v>
      </c>
      <c r="AK16" s="47">
        <v>-4.1769999999999996</v>
      </c>
      <c r="AL16" s="47">
        <v>-4.5075479999999999</v>
      </c>
      <c r="AM16" s="47">
        <v>-1.862933</v>
      </c>
      <c r="AN16" s="47">
        <v>-1.3948959999999999</v>
      </c>
      <c r="AO16" s="80">
        <v>1.5</v>
      </c>
      <c r="AP16" s="80">
        <v>1.5</v>
      </c>
      <c r="AQ16" s="26"/>
      <c r="AR16" s="2">
        <f>AI16/($L$16/1000000)</f>
        <v>0.13640554962646748</v>
      </c>
      <c r="AS16" s="2">
        <f t="shared" ref="AS16:AX16" si="43">AJ16/($L$16/1000000)</f>
        <v>-0.24721134950134327</v>
      </c>
      <c r="AT16" s="2">
        <f t="shared" si="43"/>
        <v>-0.30743752990100465</v>
      </c>
      <c r="AU16" s="2">
        <f t="shared" si="43"/>
        <v>-0.33176668016045341</v>
      </c>
      <c r="AV16" s="2">
        <f t="shared" si="43"/>
        <v>-0.13711647591359069</v>
      </c>
      <c r="AW16" s="2">
        <f t="shared" si="43"/>
        <v>-0.10266779523792</v>
      </c>
      <c r="AX16" s="2">
        <f t="shared" si="43"/>
        <v>0.11040370956464138</v>
      </c>
      <c r="AY16" s="26"/>
      <c r="AZ16" s="47">
        <v>23.276216000000002</v>
      </c>
      <c r="BA16" s="47">
        <v>28.068154</v>
      </c>
      <c r="BB16" s="47">
        <v>22.965008000000001</v>
      </c>
      <c r="BC16" s="47">
        <v>18.980356</v>
      </c>
      <c r="BD16" s="47">
        <v>16.977201000000001</v>
      </c>
      <c r="BE16" s="47">
        <v>16.133002999999999</v>
      </c>
      <c r="BF16" s="80">
        <v>17</v>
      </c>
      <c r="BG16" s="80">
        <v>18</v>
      </c>
      <c r="BH16" s="26"/>
      <c r="BI16" s="46" t="str">
        <f t="shared" si="38"/>
        <v>KORRES</v>
      </c>
      <c r="BJ16" s="37" t="str">
        <f t="shared" si="9"/>
        <v>November 26, 2016</v>
      </c>
      <c r="BK16" s="1" t="s">
        <v>130</v>
      </c>
      <c r="BL16" s="1" t="s">
        <v>131</v>
      </c>
      <c r="BM16" s="25">
        <v>302103219557</v>
      </c>
      <c r="BN16" s="26"/>
      <c r="BO16" s="35" t="str">
        <f t="shared" si="39"/>
        <v>KORRES</v>
      </c>
      <c r="BP16" s="26"/>
      <c r="BQ16" s="34">
        <f>$M$16/AI16</f>
        <v>21.8466184708791</v>
      </c>
      <c r="BR16" s="34">
        <f t="shared" ref="BR16:BU16" si="44">$M$16/AJ16</f>
        <v>-12.054462734057473</v>
      </c>
      <c r="BS16" s="34">
        <f t="shared" si="44"/>
        <v>-9.6930260952836971</v>
      </c>
      <c r="BT16" s="34">
        <f t="shared" si="44"/>
        <v>-8.9822160518312835</v>
      </c>
      <c r="BU16" s="34">
        <f t="shared" si="44"/>
        <v>-21.733347361391957</v>
      </c>
      <c r="BV16" s="34">
        <f>$M$16/AN16</f>
        <v>-29.025654959222766</v>
      </c>
      <c r="BW16" s="34">
        <f>$M$16/AO16</f>
        <v>26.991846666666664</v>
      </c>
      <c r="BX16" s="26"/>
      <c r="BY16" s="34">
        <f>$M$16/Q16</f>
        <v>0.91778355372761466</v>
      </c>
      <c r="BZ16" s="34">
        <f t="shared" ref="BZ16:CE16" si="45">$M$16/R16</f>
        <v>0.94864112853134053</v>
      </c>
      <c r="CA16" s="34">
        <f t="shared" si="45"/>
        <v>1.0113346155767597</v>
      </c>
      <c r="CB16" s="34">
        <f t="shared" si="45"/>
        <v>1.031660628609721</v>
      </c>
      <c r="CC16" s="34">
        <f t="shared" si="45"/>
        <v>0.80085843935682199</v>
      </c>
      <c r="CD16" s="34">
        <f t="shared" si="45"/>
        <v>0.74298430678966687</v>
      </c>
      <c r="CE16" s="34">
        <f t="shared" si="45"/>
        <v>0.69806499999999994</v>
      </c>
      <c r="CF16" s="26"/>
      <c r="CG16" s="34">
        <f>$M$16/AZ16</f>
        <v>1.7394481130438038</v>
      </c>
      <c r="CH16" s="34">
        <f t="shared" ref="CH16:CM16" si="46">$M$16/BA16</f>
        <v>1.4424806846934073</v>
      </c>
      <c r="CI16" s="34">
        <f t="shared" si="46"/>
        <v>1.7630200694900693</v>
      </c>
      <c r="CJ16" s="34">
        <f t="shared" si="46"/>
        <v>2.1331407061068823</v>
      </c>
      <c r="CK16" s="34">
        <f t="shared" si="46"/>
        <v>2.3848318695172424</v>
      </c>
      <c r="CL16" s="34">
        <f t="shared" si="46"/>
        <v>2.5096239057291441</v>
      </c>
      <c r="CM16" s="34">
        <f t="shared" si="46"/>
        <v>2.3816335294117645</v>
      </c>
      <c r="CN16" s="26"/>
      <c r="CO16" s="35" t="str">
        <f t="shared" si="13"/>
        <v>KORRES</v>
      </c>
      <c r="CP16" s="26"/>
    </row>
    <row r="17" spans="2:94">
      <c r="B17" s="3">
        <f t="shared" si="14"/>
        <v>10</v>
      </c>
      <c r="C17" s="14" t="s">
        <v>166</v>
      </c>
      <c r="D17" s="17" t="s">
        <v>23</v>
      </c>
      <c r="E17" s="17" t="s">
        <v>72</v>
      </c>
      <c r="F17" s="17" t="s">
        <v>73</v>
      </c>
      <c r="G17" s="17" t="s">
        <v>74</v>
      </c>
      <c r="H17" s="17" t="s">
        <v>75</v>
      </c>
      <c r="I17" s="26"/>
      <c r="K17" s="68">
        <v>1.63</v>
      </c>
      <c r="L17" s="69">
        <v>33065136</v>
      </c>
      <c r="M17" s="28">
        <f t="shared" si="6"/>
        <v>53.896171680000002</v>
      </c>
      <c r="O17" s="35" t="str">
        <f t="shared" si="7"/>
        <v>KRI-KRI</v>
      </c>
      <c r="P17" s="26"/>
      <c r="Q17" s="48">
        <v>47.195965000000001</v>
      </c>
      <c r="R17" s="48">
        <v>47.907032999999998</v>
      </c>
      <c r="S17" s="47">
        <v>59.298999999999999</v>
      </c>
      <c r="T17" s="47">
        <v>68.128755999999996</v>
      </c>
      <c r="U17" s="47">
        <v>77.149640000000005</v>
      </c>
      <c r="V17" s="47">
        <v>66.950798000000006</v>
      </c>
      <c r="W17" s="80">
        <v>69</v>
      </c>
      <c r="X17" s="80">
        <v>73</v>
      </c>
      <c r="Y17" s="26"/>
      <c r="Z17" s="47">
        <v>5.419721</v>
      </c>
      <c r="AA17" s="47">
        <v>5.1699400000000004</v>
      </c>
      <c r="AB17" s="47">
        <v>7.7469999999999999</v>
      </c>
      <c r="AC17" s="47">
        <v>7.5750000000000002</v>
      </c>
      <c r="AD17" s="47">
        <v>6.1920000000000002</v>
      </c>
      <c r="AE17" s="47">
        <v>7.3114460000000001</v>
      </c>
      <c r="AF17" s="80">
        <v>7.2</v>
      </c>
      <c r="AG17" s="80">
        <v>7</v>
      </c>
      <c r="AH17" s="26"/>
      <c r="AI17" s="47">
        <v>2.513592</v>
      </c>
      <c r="AJ17" s="47">
        <v>2.21753</v>
      </c>
      <c r="AK17" s="47">
        <v>5.3490130000000002</v>
      </c>
      <c r="AL17" s="47">
        <v>5.1203329999999996</v>
      </c>
      <c r="AM17" s="47">
        <v>3.5710459999999999</v>
      </c>
      <c r="AN17" s="47">
        <v>3.8432930000000001</v>
      </c>
      <c r="AO17" s="80">
        <v>3.5</v>
      </c>
      <c r="AP17" s="80">
        <v>3.7</v>
      </c>
      <c r="AQ17" s="26"/>
      <c r="AR17" s="2">
        <f>AI17/($L$17/1000000)</f>
        <v>7.6019406059603084E-2</v>
      </c>
      <c r="AS17" s="2">
        <f t="shared" ref="AS17:AX17" si="47">AJ17/($L$17/1000000)</f>
        <v>6.7065503677347635E-2</v>
      </c>
      <c r="AT17" s="2">
        <f t="shared" si="47"/>
        <v>0.16177199452619823</v>
      </c>
      <c r="AU17" s="2">
        <f t="shared" si="47"/>
        <v>0.15485594857374846</v>
      </c>
      <c r="AV17" s="2">
        <f t="shared" si="47"/>
        <v>0.10800034211261068</v>
      </c>
      <c r="AW17" s="2">
        <f t="shared" si="47"/>
        <v>0.11623399946094279</v>
      </c>
      <c r="AX17" s="2">
        <f t="shared" si="47"/>
        <v>0.10585167410168825</v>
      </c>
      <c r="AY17" s="26"/>
      <c r="AZ17" s="47">
        <v>26.789527</v>
      </c>
      <c r="BA17" s="47">
        <v>29.007057</v>
      </c>
      <c r="BB17" s="47">
        <v>32.587049</v>
      </c>
      <c r="BC17" s="47">
        <v>35.497726999999998</v>
      </c>
      <c r="BD17" s="47">
        <v>39.073531000000003</v>
      </c>
      <c r="BE17" s="47">
        <v>40.939050000000002</v>
      </c>
      <c r="BF17" s="80">
        <v>42</v>
      </c>
      <c r="BG17" s="80">
        <v>44</v>
      </c>
      <c r="BH17" s="26"/>
      <c r="BI17" s="45" t="str">
        <f t="shared" si="38"/>
        <v>KRI-KRI</v>
      </c>
      <c r="BJ17" s="37" t="str">
        <f t="shared" si="9"/>
        <v>November 26, 2016</v>
      </c>
      <c r="BK17" s="1" t="s">
        <v>130</v>
      </c>
      <c r="BL17" s="1" t="s">
        <v>131</v>
      </c>
      <c r="BM17" s="25">
        <v>302103219557</v>
      </c>
      <c r="BN17" s="26"/>
      <c r="BO17" s="35" t="str">
        <f t="shared" si="39"/>
        <v>KRI-KRI</v>
      </c>
      <c r="BP17" s="26"/>
      <c r="BQ17" s="34">
        <f>$M$17/AI17</f>
        <v>21.441893386038785</v>
      </c>
      <c r="BR17" s="34">
        <f t="shared" ref="BR17:BU17" si="48">$M$17/AJ17</f>
        <v>24.304596411322507</v>
      </c>
      <c r="BS17" s="34">
        <f t="shared" si="48"/>
        <v>10.075909645386915</v>
      </c>
      <c r="BT17" s="34">
        <f t="shared" si="48"/>
        <v>10.525911435838257</v>
      </c>
      <c r="BU17" s="34">
        <f t="shared" si="48"/>
        <v>15.092544783797241</v>
      </c>
      <c r="BV17" s="34">
        <f>$M$17/AN17</f>
        <v>14.023435548629783</v>
      </c>
      <c r="BW17" s="34">
        <f>$M$17/AO17</f>
        <v>15.398906194285715</v>
      </c>
      <c r="BX17" s="26"/>
      <c r="BY17" s="34">
        <f>$M$17/Q17</f>
        <v>1.1419656676158652</v>
      </c>
      <c r="BZ17" s="34">
        <f t="shared" ref="BZ17:CE17" si="49">$M$17/R17</f>
        <v>1.1250158547702171</v>
      </c>
      <c r="CA17" s="34">
        <f t="shared" si="49"/>
        <v>0.90888837383429744</v>
      </c>
      <c r="CB17" s="34">
        <f t="shared" si="49"/>
        <v>0.79109284895793497</v>
      </c>
      <c r="CC17" s="34">
        <f t="shared" si="49"/>
        <v>0.69859265292747963</v>
      </c>
      <c r="CD17" s="34">
        <f t="shared" si="49"/>
        <v>0.8050116397417697</v>
      </c>
      <c r="CE17" s="34">
        <f t="shared" si="49"/>
        <v>0.78110393739130435</v>
      </c>
      <c r="CF17" s="26"/>
      <c r="CG17" s="34">
        <f>$M$17/AZ17</f>
        <v>2.0118373751055776</v>
      </c>
      <c r="CH17" s="34">
        <f t="shared" ref="CH17:CM17" si="50">$M$17/BA17</f>
        <v>1.8580365350404215</v>
      </c>
      <c r="CI17" s="34">
        <f t="shared" si="50"/>
        <v>1.6539138502538233</v>
      </c>
      <c r="CJ17" s="34">
        <f t="shared" si="50"/>
        <v>1.518299233074839</v>
      </c>
      <c r="CK17" s="34">
        <f t="shared" si="50"/>
        <v>1.3793524746970014</v>
      </c>
      <c r="CL17" s="34">
        <f t="shared" si="50"/>
        <v>1.3164978591344938</v>
      </c>
      <c r="CM17" s="34">
        <f t="shared" si="50"/>
        <v>1.283242182857143</v>
      </c>
      <c r="CN17" s="26"/>
      <c r="CO17" s="35" t="str">
        <f t="shared" si="13"/>
        <v>KRI-KRI</v>
      </c>
      <c r="CP17" s="26"/>
    </row>
    <row r="18" spans="2:94">
      <c r="B18" s="3">
        <f t="shared" si="14"/>
        <v>11</v>
      </c>
      <c r="C18" s="14" t="s">
        <v>6</v>
      </c>
      <c r="D18" s="7" t="s">
        <v>21</v>
      </c>
      <c r="E18" s="7" t="s">
        <v>67</v>
      </c>
      <c r="F18" s="7" t="s">
        <v>68</v>
      </c>
      <c r="G18" s="7" t="s">
        <v>67</v>
      </c>
      <c r="H18" s="7" t="s">
        <v>69</v>
      </c>
      <c r="I18" s="26"/>
      <c r="K18" s="66">
        <v>0.92</v>
      </c>
      <c r="L18" s="67">
        <v>10500000</v>
      </c>
      <c r="M18" s="28">
        <f t="shared" si="6"/>
        <v>9.66</v>
      </c>
      <c r="O18" s="35" t="str">
        <f t="shared" si="7"/>
        <v>MEVACO</v>
      </c>
      <c r="P18" s="26"/>
      <c r="Q18" s="48">
        <v>21.024526999999999</v>
      </c>
      <c r="R18" s="48">
        <v>29.617156999999999</v>
      </c>
      <c r="S18" s="47">
        <v>31.425999999999998</v>
      </c>
      <c r="T18" s="47">
        <v>22.020859000000002</v>
      </c>
      <c r="U18" s="47">
        <v>13.672019000000001</v>
      </c>
      <c r="V18" s="47">
        <v>17.556201999999999</v>
      </c>
      <c r="W18" s="80">
        <v>17</v>
      </c>
      <c r="X18" s="80">
        <v>18</v>
      </c>
      <c r="Y18" s="26"/>
      <c r="Z18" s="47">
        <v>1.3816660000000001</v>
      </c>
      <c r="AA18" s="47">
        <v>2.738359</v>
      </c>
      <c r="AB18" s="47">
        <v>3.424585</v>
      </c>
      <c r="AC18" s="47">
        <v>1.901964</v>
      </c>
      <c r="AD18" s="47">
        <v>0.55052599999999996</v>
      </c>
      <c r="AE18" s="47">
        <v>0.51069500000000001</v>
      </c>
      <c r="AF18" s="80">
        <v>0.6</v>
      </c>
      <c r="AG18" s="80">
        <v>0.7</v>
      </c>
      <c r="AH18" s="26"/>
      <c r="AI18" s="47">
        <v>0.11808299999999999</v>
      </c>
      <c r="AJ18" s="47">
        <v>0.94010899999999997</v>
      </c>
      <c r="AK18" s="47">
        <v>1.3915420000000001</v>
      </c>
      <c r="AL18" s="47">
        <v>2.0552999999999998E-2</v>
      </c>
      <c r="AM18" s="47">
        <v>-0.69452133999999999</v>
      </c>
      <c r="AN18" s="47">
        <v>-0.63286668000000001</v>
      </c>
      <c r="AO18" s="80">
        <v>-0.5</v>
      </c>
      <c r="AP18" s="80">
        <v>-0.5</v>
      </c>
      <c r="AQ18" s="26"/>
      <c r="AR18" s="2">
        <f>AI18/($L$18/1000000)</f>
        <v>1.1245999999999999E-2</v>
      </c>
      <c r="AS18" s="2">
        <f t="shared" ref="AS18:AX18" si="51">AJ18/($L$18/1000000)</f>
        <v>8.9534190476190476E-2</v>
      </c>
      <c r="AT18" s="2">
        <f t="shared" si="51"/>
        <v>0.13252780952380952</v>
      </c>
      <c r="AU18" s="2">
        <f t="shared" si="51"/>
        <v>1.9574285714285713E-3</v>
      </c>
      <c r="AV18" s="2">
        <f t="shared" si="51"/>
        <v>-6.6144889523809522E-2</v>
      </c>
      <c r="AW18" s="2">
        <f t="shared" si="51"/>
        <v>-6.0273017142857141E-2</v>
      </c>
      <c r="AX18" s="2">
        <f t="shared" si="51"/>
        <v>-4.7619047619047616E-2</v>
      </c>
      <c r="AY18" s="26"/>
      <c r="AZ18" s="47">
        <v>27.932486999999998</v>
      </c>
      <c r="BA18" s="47">
        <v>31.882652</v>
      </c>
      <c r="BB18" s="47">
        <v>32.416747000000001</v>
      </c>
      <c r="BC18" s="47">
        <v>31.217839999999999</v>
      </c>
      <c r="BD18" s="47">
        <v>28.390167000000002</v>
      </c>
      <c r="BE18" s="47">
        <v>27.163176</v>
      </c>
      <c r="BF18" s="80">
        <v>27.2</v>
      </c>
      <c r="BG18" s="80">
        <v>27.3</v>
      </c>
      <c r="BH18" s="26"/>
      <c r="BI18" s="45" t="str">
        <f t="shared" si="38"/>
        <v>MEVACO</v>
      </c>
      <c r="BJ18" s="37" t="str">
        <f t="shared" si="9"/>
        <v>November 26, 2016</v>
      </c>
      <c r="BK18" s="1" t="s">
        <v>130</v>
      </c>
      <c r="BL18" s="1" t="s">
        <v>131</v>
      </c>
      <c r="BM18" s="25">
        <v>302103219557</v>
      </c>
      <c r="BN18" s="26"/>
      <c r="BO18" s="35" t="str">
        <f t="shared" si="39"/>
        <v>MEVACO</v>
      </c>
      <c r="BP18" s="26"/>
      <c r="BQ18" s="34">
        <f>$M$18/AI18</f>
        <v>81.806864662991288</v>
      </c>
      <c r="BR18" s="34">
        <f t="shared" ref="BR18:BU18" si="52">$M$18/AJ18</f>
        <v>10.275404235040831</v>
      </c>
      <c r="BS18" s="34">
        <f t="shared" si="52"/>
        <v>6.9419392300052749</v>
      </c>
      <c r="BT18" s="34">
        <f t="shared" si="52"/>
        <v>470.00437892278507</v>
      </c>
      <c r="BU18" s="34">
        <f t="shared" si="52"/>
        <v>-13.908859877509308</v>
      </c>
      <c r="BV18" s="34">
        <f>$M$18/AN18</f>
        <v>-15.263878325842656</v>
      </c>
      <c r="BW18" s="34">
        <f>$M$18/AO18</f>
        <v>-19.32</v>
      </c>
      <c r="BX18" s="26"/>
      <c r="BY18" s="34">
        <f>$M$18/Q18</f>
        <v>0.4594633686646078</v>
      </c>
      <c r="BZ18" s="34">
        <f t="shared" ref="BZ18:CE18" si="53">$M$18/R18</f>
        <v>0.32616229842722583</v>
      </c>
      <c r="CA18" s="34">
        <f t="shared" si="53"/>
        <v>0.30738878635524725</v>
      </c>
      <c r="CB18" s="34">
        <f t="shared" si="53"/>
        <v>0.43867498538544747</v>
      </c>
      <c r="CC18" s="34">
        <f t="shared" si="53"/>
        <v>0.70655255818471285</v>
      </c>
      <c r="CD18" s="34">
        <f t="shared" si="53"/>
        <v>0.55023290344916287</v>
      </c>
      <c r="CE18" s="34">
        <f t="shared" si="53"/>
        <v>0.56823529411764706</v>
      </c>
      <c r="CF18" s="26"/>
      <c r="CG18" s="34">
        <f>$M$18/AZ18</f>
        <v>0.34583386720989079</v>
      </c>
      <c r="CH18" s="34">
        <f t="shared" ref="CH18:CM18" si="54">$M$18/BA18</f>
        <v>0.30298608785743419</v>
      </c>
      <c r="CI18" s="34">
        <f t="shared" si="54"/>
        <v>0.2979941201379645</v>
      </c>
      <c r="CJ18" s="34">
        <f t="shared" si="54"/>
        <v>0.30943844929694048</v>
      </c>
      <c r="CK18" s="34">
        <f t="shared" si="54"/>
        <v>0.34025865363877567</v>
      </c>
      <c r="CL18" s="34">
        <f t="shared" si="54"/>
        <v>0.35562851707767901</v>
      </c>
      <c r="CM18" s="34">
        <f t="shared" si="54"/>
        <v>0.35514705882352943</v>
      </c>
      <c r="CN18" s="26"/>
      <c r="CO18" s="35" t="str">
        <f t="shared" si="13"/>
        <v>MEVACO</v>
      </c>
      <c r="CP18" s="26"/>
    </row>
    <row r="19" spans="2:94">
      <c r="B19" s="3">
        <f t="shared" si="14"/>
        <v>12</v>
      </c>
      <c r="C19" s="5" t="s">
        <v>0</v>
      </c>
      <c r="D19" s="7" t="s">
        <v>18</v>
      </c>
      <c r="E19" s="7" t="s">
        <v>37</v>
      </c>
      <c r="F19" s="7" t="s">
        <v>38</v>
      </c>
      <c r="G19" s="7" t="s">
        <v>37</v>
      </c>
      <c r="H19" s="7" t="s">
        <v>40</v>
      </c>
      <c r="I19" s="26"/>
      <c r="K19" s="66">
        <v>4.01</v>
      </c>
      <c r="L19" s="67">
        <v>12417000</v>
      </c>
      <c r="M19" s="28">
        <f t="shared" si="6"/>
        <v>49.792169999999999</v>
      </c>
      <c r="O19" s="35" t="str">
        <f t="shared" si="7"/>
        <v>MLS</v>
      </c>
      <c r="P19" s="26"/>
      <c r="Q19" s="47">
        <v>10.016605</v>
      </c>
      <c r="R19" s="47">
        <v>7.5409160000000002</v>
      </c>
      <c r="S19" s="47">
        <v>7.47</v>
      </c>
      <c r="T19" s="47">
        <v>9.0909999999999993</v>
      </c>
      <c r="U19" s="47">
        <v>14.38</v>
      </c>
      <c r="V19" s="47">
        <v>21.402999999999999</v>
      </c>
      <c r="W19" s="50">
        <v>22.5</v>
      </c>
      <c r="X19" s="50">
        <v>25.2</v>
      </c>
      <c r="Y19" s="33"/>
      <c r="Z19" s="47">
        <v>4.388617</v>
      </c>
      <c r="AA19" s="47">
        <v>4.0660080000000001</v>
      </c>
      <c r="AB19" s="47">
        <v>4.9580000000000002</v>
      </c>
      <c r="AC19" s="47">
        <v>5.5710576100000004</v>
      </c>
      <c r="AD19" s="47">
        <v>5.58</v>
      </c>
      <c r="AE19" s="47">
        <v>5.0279999999999996</v>
      </c>
      <c r="AF19" s="50">
        <v>5.65</v>
      </c>
      <c r="AG19" s="50">
        <v>6.2</v>
      </c>
      <c r="AH19" s="33"/>
      <c r="AI19" s="47">
        <v>1.6396569999999999</v>
      </c>
      <c r="AJ19" s="47">
        <v>1.3328759999999999</v>
      </c>
      <c r="AK19" s="47">
        <v>0.94277999999999995</v>
      </c>
      <c r="AL19" s="47">
        <v>1.1709719400000009</v>
      </c>
      <c r="AM19" s="47">
        <v>1.6867000000000001</v>
      </c>
      <c r="AN19" s="47">
        <v>2.0219999999999998</v>
      </c>
      <c r="AO19" s="50">
        <v>2.2999999999999998</v>
      </c>
      <c r="AP19" s="50">
        <v>2.7</v>
      </c>
      <c r="AQ19" s="33"/>
      <c r="AR19" s="2">
        <f>AI19/($L$19/1000000)</f>
        <v>0.13204936780220664</v>
      </c>
      <c r="AS19" s="2">
        <f t="shared" ref="AS19:AX19" si="55">AJ19/($L$19/1000000)</f>
        <v>0.10734283643392123</v>
      </c>
      <c r="AT19" s="2">
        <f t="shared" si="55"/>
        <v>7.5926552307320608E-2</v>
      </c>
      <c r="AU19" s="2">
        <f t="shared" si="55"/>
        <v>9.430393331722646E-2</v>
      </c>
      <c r="AV19" s="2">
        <f t="shared" si="55"/>
        <v>0.13583796408150117</v>
      </c>
      <c r="AW19" s="2">
        <f t="shared" si="55"/>
        <v>0.16284126600628171</v>
      </c>
      <c r="AX19" s="2">
        <f t="shared" si="55"/>
        <v>0.18522992671337682</v>
      </c>
      <c r="AY19" s="33"/>
      <c r="AZ19" s="47">
        <v>16.586338000000001</v>
      </c>
      <c r="BA19" s="47">
        <v>17.287019000000001</v>
      </c>
      <c r="BB19" s="47">
        <v>17.670000000000002</v>
      </c>
      <c r="BC19" s="47">
        <v>19.462037609999999</v>
      </c>
      <c r="BD19" s="47">
        <v>21.116800000000001</v>
      </c>
      <c r="BE19" s="47">
        <v>22.587</v>
      </c>
      <c r="BF19" s="50">
        <v>24.887</v>
      </c>
      <c r="BG19" s="50">
        <v>26.777000000000001</v>
      </c>
      <c r="BH19" s="26"/>
      <c r="BI19" s="38" t="str">
        <f t="shared" si="38"/>
        <v>MLS</v>
      </c>
      <c r="BJ19" s="37" t="str">
        <f t="shared" si="9"/>
        <v>November 26, 2016</v>
      </c>
      <c r="BK19" s="1" t="s">
        <v>118</v>
      </c>
      <c r="BL19" s="1" t="s">
        <v>120</v>
      </c>
      <c r="BM19" s="25">
        <v>302103219557</v>
      </c>
      <c r="BN19" s="26"/>
      <c r="BO19" s="35" t="str">
        <f t="shared" si="39"/>
        <v>MLS</v>
      </c>
      <c r="BP19" s="26"/>
      <c r="BQ19" s="34">
        <f>$M$19/AI19</f>
        <v>30.367430505282506</v>
      </c>
      <c r="BR19" s="34">
        <f t="shared" ref="BR19:BU19" si="56">$M$19/AJ19</f>
        <v>37.356940930739242</v>
      </c>
      <c r="BS19" s="34">
        <f t="shared" si="56"/>
        <v>52.814198434417364</v>
      </c>
      <c r="BT19" s="34">
        <f t="shared" si="56"/>
        <v>42.522086396024108</v>
      </c>
      <c r="BU19" s="34">
        <f t="shared" si="56"/>
        <v>29.520465998695677</v>
      </c>
      <c r="BV19" s="34">
        <f>$M$19/AN19</f>
        <v>24.625207715133534</v>
      </c>
      <c r="BW19" s="34">
        <f>$M$19/AO19</f>
        <v>21.648769565217393</v>
      </c>
      <c r="BX19" s="26"/>
      <c r="BY19" s="34">
        <f>$M$19/Q19</f>
        <v>4.9709627164094021</v>
      </c>
      <c r="BZ19" s="34">
        <f t="shared" ref="BZ19:CE19" si="57">$M$19/R19</f>
        <v>6.6029339141292649</v>
      </c>
      <c r="CA19" s="34">
        <f t="shared" si="57"/>
        <v>6.6656184738955826</v>
      </c>
      <c r="CB19" s="34">
        <f t="shared" si="57"/>
        <v>5.4770839291607087</v>
      </c>
      <c r="CC19" s="34">
        <f t="shared" si="57"/>
        <v>3.462598748261474</v>
      </c>
      <c r="CD19" s="34">
        <f t="shared" si="57"/>
        <v>2.3264107835350187</v>
      </c>
      <c r="CE19" s="34">
        <f t="shared" si="57"/>
        <v>2.2129853333333331</v>
      </c>
      <c r="CF19" s="26"/>
      <c r="CG19" s="34">
        <f>$M$19/AZ19</f>
        <v>3.0019989945942251</v>
      </c>
      <c r="CH19" s="34">
        <f t="shared" ref="CH19:CM19" si="58">$M$19/BA19</f>
        <v>2.8803213555790039</v>
      </c>
      <c r="CI19" s="34">
        <f t="shared" si="58"/>
        <v>2.8178930390492356</v>
      </c>
      <c r="CJ19" s="34">
        <f t="shared" si="58"/>
        <v>2.5584253302653033</v>
      </c>
      <c r="CK19" s="34">
        <f t="shared" si="58"/>
        <v>2.3579410706167598</v>
      </c>
      <c r="CL19" s="34">
        <f t="shared" si="58"/>
        <v>2.2044614158586797</v>
      </c>
      <c r="CM19" s="34">
        <f t="shared" si="58"/>
        <v>2.0007301000522362</v>
      </c>
      <c r="CN19" s="26"/>
      <c r="CO19" s="35" t="str">
        <f t="shared" si="13"/>
        <v>MLS</v>
      </c>
      <c r="CP19" s="26"/>
    </row>
    <row r="20" spans="2:94" ht="15" customHeight="1">
      <c r="B20" s="3">
        <f t="shared" si="14"/>
        <v>13</v>
      </c>
      <c r="C20" s="14" t="s">
        <v>9</v>
      </c>
      <c r="D20" s="7" t="s">
        <v>27</v>
      </c>
      <c r="E20" s="15" t="s">
        <v>87</v>
      </c>
      <c r="F20" s="15" t="s">
        <v>88</v>
      </c>
      <c r="G20" s="15" t="s">
        <v>87</v>
      </c>
      <c r="H20" s="15" t="s">
        <v>89</v>
      </c>
      <c r="I20" s="26"/>
      <c r="K20" s="66">
        <v>11.05</v>
      </c>
      <c r="L20" s="67">
        <v>110782980</v>
      </c>
      <c r="M20" s="28">
        <f t="shared" si="6"/>
        <v>1224.1519290000001</v>
      </c>
      <c r="O20" s="35" t="str">
        <f t="shared" si="7"/>
        <v>MOTOR OIL</v>
      </c>
      <c r="P20" s="26"/>
      <c r="Q20" s="47">
        <v>6184.4350000000004</v>
      </c>
      <c r="R20" s="47">
        <v>8739.2749999999996</v>
      </c>
      <c r="S20" s="47">
        <v>9681.8829999999998</v>
      </c>
      <c r="T20" s="47">
        <v>9282.3389999999999</v>
      </c>
      <c r="U20" s="47">
        <v>9050.2000000000007</v>
      </c>
      <c r="V20" s="47">
        <v>7060.2150000000001</v>
      </c>
      <c r="W20" s="50">
        <v>6450</v>
      </c>
      <c r="X20" s="50">
        <v>6750</v>
      </c>
      <c r="Y20" s="33"/>
      <c r="Z20" s="47">
        <v>236.99100000000001</v>
      </c>
      <c r="AA20" s="47">
        <v>338.93200000000002</v>
      </c>
      <c r="AB20" s="47">
        <v>270.62</v>
      </c>
      <c r="AC20" s="47">
        <v>182.9</v>
      </c>
      <c r="AD20" s="47">
        <v>50.28</v>
      </c>
      <c r="AE20" s="47">
        <v>492.05</v>
      </c>
      <c r="AF20" s="50">
        <v>425</v>
      </c>
      <c r="AG20" s="50">
        <v>430</v>
      </c>
      <c r="AH20" s="33"/>
      <c r="AI20" s="47">
        <v>164.11199999999999</v>
      </c>
      <c r="AJ20" s="47">
        <v>142.804</v>
      </c>
      <c r="AK20" s="47">
        <v>78.019000000000005</v>
      </c>
      <c r="AL20" s="47">
        <v>-4.681</v>
      </c>
      <c r="AM20" s="47">
        <v>-83.3</v>
      </c>
      <c r="AN20" s="47">
        <v>204.81399999999999</v>
      </c>
      <c r="AO20" s="50">
        <v>176.90468448328423</v>
      </c>
      <c r="AP20" s="50">
        <v>178.98591606544053</v>
      </c>
      <c r="AQ20" s="33"/>
      <c r="AR20" s="2">
        <f>AI20/($L$20/1000000)</f>
        <v>1.4813827900278544</v>
      </c>
      <c r="AS20" s="2">
        <f t="shared" ref="AS20:AX20" si="59">AJ20/($L$20/1000000)</f>
        <v>1.2890427753432883</v>
      </c>
      <c r="AT20" s="2">
        <f t="shared" si="59"/>
        <v>0.70425077931646185</v>
      </c>
      <c r="AU20" s="2">
        <f t="shared" si="59"/>
        <v>-4.2253783026959556E-2</v>
      </c>
      <c r="AV20" s="2">
        <f t="shared" si="59"/>
        <v>-0.75192055674978231</v>
      </c>
      <c r="AW20" s="2">
        <f t="shared" si="59"/>
        <v>1.8487857972406954</v>
      </c>
      <c r="AX20" s="2">
        <f t="shared" si="59"/>
        <v>1.5968579693675349</v>
      </c>
      <c r="AY20" s="33"/>
      <c r="AZ20" s="47">
        <v>459.673</v>
      </c>
      <c r="BA20" s="47">
        <v>547.08399999999995</v>
      </c>
      <c r="BB20" s="47">
        <v>569.55999999999995</v>
      </c>
      <c r="BC20" s="47">
        <v>520.43499999999995</v>
      </c>
      <c r="BD20" s="47">
        <v>412.06099999999998</v>
      </c>
      <c r="BE20" s="47">
        <v>602.34299999999996</v>
      </c>
      <c r="BF20" s="50">
        <v>708.48581068997055</v>
      </c>
      <c r="BG20" s="50">
        <v>815.87736032923488</v>
      </c>
      <c r="BH20" s="26"/>
      <c r="BI20" s="38" t="str">
        <f t="shared" si="38"/>
        <v>MOTOR OIL</v>
      </c>
      <c r="BJ20" s="37" t="str">
        <f t="shared" si="9"/>
        <v>November 26, 2016</v>
      </c>
      <c r="BK20" s="1" t="s">
        <v>118</v>
      </c>
      <c r="BL20" s="1" t="s">
        <v>120</v>
      </c>
      <c r="BM20" s="25">
        <v>302103219557</v>
      </c>
      <c r="BN20" s="26"/>
      <c r="BO20" s="35" t="str">
        <f t="shared" si="39"/>
        <v>MOTOR OIL</v>
      </c>
      <c r="BP20" s="26"/>
      <c r="BQ20" s="34">
        <f>$M$20/AI20</f>
        <v>7.4592469106463888</v>
      </c>
      <c r="BR20" s="34">
        <f t="shared" ref="BR20:BU20" si="60">$M$20/AJ20</f>
        <v>8.5722523808856899</v>
      </c>
      <c r="BS20" s="34">
        <f t="shared" si="60"/>
        <v>15.690433471333906</v>
      </c>
      <c r="BT20" s="34">
        <f t="shared" si="60"/>
        <v>-261.51504571672723</v>
      </c>
      <c r="BU20" s="34">
        <f t="shared" si="60"/>
        <v>-14.69570142857143</v>
      </c>
      <c r="BV20" s="34">
        <f>$M$20/AN20</f>
        <v>5.9768957639614486</v>
      </c>
      <c r="BW20" s="34">
        <f>$M$20/AO20</f>
        <v>6.919838966252307</v>
      </c>
      <c r="BX20" s="26"/>
      <c r="BY20" s="34">
        <f>$M$20/Q20</f>
        <v>0.1979407866684669</v>
      </c>
      <c r="BZ20" s="34">
        <f t="shared" ref="BZ20:CE20" si="61">$M$20/R20</f>
        <v>0.14007476924573264</v>
      </c>
      <c r="CA20" s="34">
        <f t="shared" si="61"/>
        <v>0.12643738093096149</v>
      </c>
      <c r="CB20" s="34">
        <f t="shared" si="61"/>
        <v>0.13187968345047515</v>
      </c>
      <c r="CC20" s="34">
        <f t="shared" si="61"/>
        <v>0.13526241729464542</v>
      </c>
      <c r="CD20" s="34">
        <f t="shared" si="61"/>
        <v>0.17338734429475591</v>
      </c>
      <c r="CE20" s="34">
        <f t="shared" si="61"/>
        <v>0.18979099674418606</v>
      </c>
      <c r="CF20" s="26"/>
      <c r="CG20" s="34">
        <f>$M$20/AZ20</f>
        <v>2.663092957384924</v>
      </c>
      <c r="CH20" s="34">
        <f t="shared" ref="CH20:CM20" si="62">$M$20/BA20</f>
        <v>2.2375940970673613</v>
      </c>
      <c r="CI20" s="34">
        <f t="shared" si="62"/>
        <v>2.1492940673502359</v>
      </c>
      <c r="CJ20" s="34">
        <f t="shared" si="62"/>
        <v>2.3521706437883698</v>
      </c>
      <c r="CK20" s="34">
        <f t="shared" si="62"/>
        <v>2.9708026942612871</v>
      </c>
      <c r="CL20" s="34">
        <f t="shared" si="62"/>
        <v>2.0323170170484262</v>
      </c>
      <c r="CM20" s="34">
        <f t="shared" si="62"/>
        <v>1.7278425488971185</v>
      </c>
      <c r="CN20" s="26"/>
      <c r="CO20" s="35" t="str">
        <f t="shared" si="13"/>
        <v>MOTOR OIL</v>
      </c>
      <c r="CP20" s="26"/>
    </row>
    <row r="21" spans="2:94">
      <c r="B21" s="3">
        <f t="shared" si="14"/>
        <v>14</v>
      </c>
      <c r="C21" s="5" t="s">
        <v>4</v>
      </c>
      <c r="D21" s="7" t="s">
        <v>13</v>
      </c>
      <c r="E21" s="7" t="s">
        <v>57</v>
      </c>
      <c r="F21" s="7" t="s">
        <v>58</v>
      </c>
      <c r="G21" s="7" t="s">
        <v>55</v>
      </c>
      <c r="H21" s="7" t="s">
        <v>56</v>
      </c>
      <c r="I21" s="26"/>
      <c r="K21" s="66">
        <v>12.63</v>
      </c>
      <c r="L21" s="67">
        <v>25000000</v>
      </c>
      <c r="M21" s="28">
        <f t="shared" si="6"/>
        <v>315.75</v>
      </c>
      <c r="O21" s="35" t="str">
        <f t="shared" si="7"/>
        <v>OLP</v>
      </c>
      <c r="P21" s="26"/>
      <c r="Q21" s="48">
        <v>116.720753</v>
      </c>
      <c r="R21" s="48">
        <v>105.12768800000001</v>
      </c>
      <c r="S21" s="47">
        <v>106.592</v>
      </c>
      <c r="T21" s="47">
        <v>108.63046900000001</v>
      </c>
      <c r="U21" s="47">
        <v>104.32</v>
      </c>
      <c r="V21" s="47">
        <v>99.88</v>
      </c>
      <c r="W21" s="80">
        <v>98</v>
      </c>
      <c r="X21" s="80">
        <v>98</v>
      </c>
      <c r="Y21" s="26"/>
      <c r="Z21" s="47">
        <v>26.652999999999999</v>
      </c>
      <c r="AA21" s="47">
        <v>28.456</v>
      </c>
      <c r="AB21" s="47">
        <v>24.16283</v>
      </c>
      <c r="AC21" s="47">
        <v>26.239028999999999</v>
      </c>
      <c r="AD21" s="47">
        <v>21.969263000000002</v>
      </c>
      <c r="AE21" s="47">
        <v>23.52</v>
      </c>
      <c r="AF21" s="80">
        <v>18</v>
      </c>
      <c r="AG21" s="80">
        <v>17.8</v>
      </c>
      <c r="AH21" s="26"/>
      <c r="AI21" s="47">
        <v>7.13</v>
      </c>
      <c r="AJ21" s="47">
        <v>6.47</v>
      </c>
      <c r="AK21" s="47">
        <v>7.1773699999999998</v>
      </c>
      <c r="AL21" s="47">
        <v>8.0452449999999995</v>
      </c>
      <c r="AM21" s="47">
        <v>6.76388284</v>
      </c>
      <c r="AN21" s="47">
        <v>8.375</v>
      </c>
      <c r="AO21" s="80">
        <v>5</v>
      </c>
      <c r="AP21" s="80">
        <v>5</v>
      </c>
      <c r="AQ21" s="26"/>
      <c r="AR21" s="2">
        <f>AI21/($L$21/1000000)</f>
        <v>0.28520000000000001</v>
      </c>
      <c r="AS21" s="2">
        <f t="shared" ref="AS21:AX21" si="63">AJ21/($L$21/1000000)</f>
        <v>0.25879999999999997</v>
      </c>
      <c r="AT21" s="2">
        <f t="shared" si="63"/>
        <v>0.28709479999999998</v>
      </c>
      <c r="AU21" s="2">
        <f t="shared" si="63"/>
        <v>0.32180979999999998</v>
      </c>
      <c r="AV21" s="2">
        <f t="shared" si="63"/>
        <v>0.27055531360000001</v>
      </c>
      <c r="AW21" s="2">
        <f t="shared" si="63"/>
        <v>0.33500000000000002</v>
      </c>
      <c r="AX21" s="2">
        <f t="shared" si="63"/>
        <v>0.2</v>
      </c>
      <c r="AY21" s="26"/>
      <c r="AZ21" s="47">
        <v>149.084203</v>
      </c>
      <c r="BA21" s="47">
        <v>155.046212</v>
      </c>
      <c r="BB21" s="47">
        <v>159.72999999999999</v>
      </c>
      <c r="BC21" s="47">
        <v>166.014419</v>
      </c>
      <c r="BD21" s="47">
        <v>168.58562699999999</v>
      </c>
      <c r="BE21" s="47">
        <v>174.315</v>
      </c>
      <c r="BF21" s="80">
        <v>175</v>
      </c>
      <c r="BG21" s="80">
        <v>177</v>
      </c>
      <c r="BH21" s="26"/>
      <c r="BI21" s="45" t="str">
        <f>C21</f>
        <v>OLP</v>
      </c>
      <c r="BJ21" s="37" t="str">
        <f t="shared" si="9"/>
        <v>November 26, 2016</v>
      </c>
      <c r="BK21" s="1" t="s">
        <v>130</v>
      </c>
      <c r="BL21" s="1" t="s">
        <v>131</v>
      </c>
      <c r="BM21" s="25">
        <v>302103219557</v>
      </c>
      <c r="BN21" s="26"/>
      <c r="BO21" s="35" t="str">
        <f>BI21</f>
        <v>OLP</v>
      </c>
      <c r="BP21" s="26"/>
      <c r="BQ21" s="34">
        <f>$M$21/AI21</f>
        <v>44.284712482468443</v>
      </c>
      <c r="BR21" s="34">
        <f t="shared" ref="BR21:BU21" si="64">$M$21/AJ21</f>
        <v>48.802163833075738</v>
      </c>
      <c r="BS21" s="34">
        <f t="shared" si="64"/>
        <v>43.992437341254529</v>
      </c>
      <c r="BT21" s="34">
        <f t="shared" si="64"/>
        <v>39.246784902137847</v>
      </c>
      <c r="BU21" s="34">
        <f t="shared" si="64"/>
        <v>46.681766593106751</v>
      </c>
      <c r="BV21" s="34">
        <f>$M$21/AN21</f>
        <v>37.701492537313435</v>
      </c>
      <c r="BW21" s="34">
        <f>$M$21/AO21</f>
        <v>63.15</v>
      </c>
      <c r="BX21" s="26"/>
      <c r="BY21" s="34">
        <f>$M$21/Q21</f>
        <v>2.7051744602778562</v>
      </c>
      <c r="BZ21" s="34">
        <f t="shared" ref="BZ21:CE21" si="65">$M$21/R21</f>
        <v>3.0034903839985523</v>
      </c>
      <c r="CA21" s="34">
        <f t="shared" si="65"/>
        <v>2.9622298108676075</v>
      </c>
      <c r="CB21" s="34">
        <f t="shared" si="65"/>
        <v>2.9066430708312598</v>
      </c>
      <c r="CC21" s="34">
        <f t="shared" si="65"/>
        <v>3.0267446319018405</v>
      </c>
      <c r="CD21" s="34">
        <f t="shared" si="65"/>
        <v>3.1612935522627152</v>
      </c>
      <c r="CE21" s="34">
        <f t="shared" si="65"/>
        <v>3.2219387755102042</v>
      </c>
      <c r="CF21" s="26"/>
      <c r="CG21" s="34">
        <f>$M$21/AZ21</f>
        <v>2.1179306301151168</v>
      </c>
      <c r="CH21" s="34">
        <f t="shared" ref="CH21:CM21" si="66">$M$21/BA21</f>
        <v>2.036489611239261</v>
      </c>
      <c r="CI21" s="34">
        <f t="shared" si="66"/>
        <v>1.9767733049521068</v>
      </c>
      <c r="CJ21" s="34">
        <f t="shared" si="66"/>
        <v>1.9019432281963411</v>
      </c>
      <c r="CK21" s="34">
        <f t="shared" si="66"/>
        <v>1.8729354667939755</v>
      </c>
      <c r="CL21" s="34">
        <f t="shared" si="66"/>
        <v>1.8113759573186472</v>
      </c>
      <c r="CM21" s="34">
        <f t="shared" si="66"/>
        <v>1.8042857142857143</v>
      </c>
      <c r="CN21" s="26"/>
      <c r="CO21" s="35" t="str">
        <f t="shared" si="13"/>
        <v>OLP</v>
      </c>
      <c r="CP21" s="26"/>
    </row>
    <row r="22" spans="2:94" ht="14.25" customHeight="1">
      <c r="B22" s="3">
        <f t="shared" si="14"/>
        <v>15</v>
      </c>
      <c r="C22" s="14" t="s">
        <v>8</v>
      </c>
      <c r="D22" s="17" t="s">
        <v>24</v>
      </c>
      <c r="E22" s="30" t="s">
        <v>78</v>
      </c>
      <c r="F22" s="30" t="s">
        <v>79</v>
      </c>
      <c r="G22" s="30" t="s">
        <v>76</v>
      </c>
      <c r="H22" s="30" t="s">
        <v>77</v>
      </c>
      <c r="I22" s="26"/>
      <c r="K22" s="66">
        <v>7.98</v>
      </c>
      <c r="L22" s="67">
        <v>319000000</v>
      </c>
      <c r="M22" s="28">
        <f t="shared" si="6"/>
        <v>2545.6200000000003</v>
      </c>
      <c r="O22" s="35" t="str">
        <f t="shared" si="7"/>
        <v>OPAP</v>
      </c>
      <c r="P22" s="26"/>
      <c r="Q22" s="47">
        <v>5140.0150000000003</v>
      </c>
      <c r="R22" s="47">
        <v>4358.4870000000001</v>
      </c>
      <c r="S22" s="47">
        <v>3971.6280000000002</v>
      </c>
      <c r="T22" s="47">
        <v>3711.05</v>
      </c>
      <c r="U22" s="47">
        <v>4259.0720000000001</v>
      </c>
      <c r="V22" s="47">
        <v>4257.317</v>
      </c>
      <c r="W22" s="50">
        <f>V22*101%</f>
        <v>4299.8901699999997</v>
      </c>
      <c r="X22" s="50">
        <f>W22*99%</f>
        <v>4256.8912682999999</v>
      </c>
      <c r="Y22" s="33"/>
      <c r="Z22" s="47">
        <v>911.25199999999995</v>
      </c>
      <c r="AA22" s="47">
        <v>734.22400000000005</v>
      </c>
      <c r="AB22" s="47">
        <v>673.80500000000006</v>
      </c>
      <c r="AC22" s="47">
        <v>235.50054706550551</v>
      </c>
      <c r="AD22" s="47">
        <f>296.198+50.321</f>
        <v>346.51900000000001</v>
      </c>
      <c r="AE22" s="47">
        <v>377.10300000000001</v>
      </c>
      <c r="AF22" s="50">
        <v>341</v>
      </c>
      <c r="AG22" s="50">
        <v>352</v>
      </c>
      <c r="AH22" s="33"/>
      <c r="AI22" s="47">
        <v>575.80200000000002</v>
      </c>
      <c r="AJ22" s="47">
        <v>537.45799999999997</v>
      </c>
      <c r="AK22" s="47">
        <v>505.48700000000002</v>
      </c>
      <c r="AL22" s="47">
        <v>156.24</v>
      </c>
      <c r="AM22" s="47">
        <v>194.99799999999999</v>
      </c>
      <c r="AN22" s="47">
        <v>210.71899999999999</v>
      </c>
      <c r="AO22" s="50">
        <v>198</v>
      </c>
      <c r="AP22" s="50">
        <v>205</v>
      </c>
      <c r="AQ22" s="33"/>
      <c r="AR22" s="2">
        <f>AI22/($L$22/1000000)</f>
        <v>1.8050219435736679</v>
      </c>
      <c r="AS22" s="2">
        <f t="shared" ref="AS22:AX22" si="67">AJ22/($L$22/1000000)</f>
        <v>1.6848213166144199</v>
      </c>
      <c r="AT22" s="2">
        <f t="shared" si="67"/>
        <v>1.5845987460815047</v>
      </c>
      <c r="AU22" s="2">
        <f t="shared" si="67"/>
        <v>0.48978056426332289</v>
      </c>
      <c r="AV22" s="2">
        <f t="shared" si="67"/>
        <v>0.61127899686520371</v>
      </c>
      <c r="AW22" s="2">
        <f t="shared" si="67"/>
        <v>0.66056112852664572</v>
      </c>
      <c r="AX22" s="2">
        <f t="shared" si="67"/>
        <v>0.62068965517241381</v>
      </c>
      <c r="AY22" s="33"/>
      <c r="AZ22" s="47">
        <v>696.57399999999996</v>
      </c>
      <c r="BA22" s="47">
        <v>889.51199999999994</v>
      </c>
      <c r="BB22" s="47">
        <v>1165.319</v>
      </c>
      <c r="BC22" s="47">
        <v>1125.2829999999999</v>
      </c>
      <c r="BD22" s="47">
        <v>1167.6989999999998</v>
      </c>
      <c r="BE22" s="47">
        <v>1161.8219999999999</v>
      </c>
      <c r="BF22" s="50">
        <v>1221.222</v>
      </c>
      <c r="BG22" s="50">
        <v>1282.722</v>
      </c>
      <c r="BH22" s="26"/>
      <c r="BI22" s="38" t="str">
        <f t="shared" ref="BI22:BI26" si="68">C22</f>
        <v>OPAP</v>
      </c>
      <c r="BJ22" s="37" t="str">
        <f>$K$5</f>
        <v>November 26, 2016</v>
      </c>
      <c r="BK22" s="1" t="s">
        <v>118</v>
      </c>
      <c r="BL22" s="1" t="s">
        <v>120</v>
      </c>
      <c r="BM22" s="25">
        <v>302103219557</v>
      </c>
      <c r="BN22" s="26"/>
      <c r="BO22" s="35" t="str">
        <f t="shared" ref="BO22:BO26" si="69">BI22</f>
        <v>OPAP</v>
      </c>
      <c r="BP22" s="26"/>
      <c r="BQ22" s="34">
        <f>$M$22/AI22</f>
        <v>4.4209988850333977</v>
      </c>
      <c r="BR22" s="34">
        <f t="shared" ref="BR22:BU22" si="70">$M$22/AJ22</f>
        <v>4.7364073099665474</v>
      </c>
      <c r="BS22" s="34">
        <f t="shared" si="70"/>
        <v>5.0359752080666764</v>
      </c>
      <c r="BT22" s="34">
        <f t="shared" si="70"/>
        <v>16.293010752688172</v>
      </c>
      <c r="BU22" s="34">
        <f t="shared" si="70"/>
        <v>13.05459543174802</v>
      </c>
      <c r="BV22" s="34">
        <f>$M$22/AN22</f>
        <v>12.080638195891213</v>
      </c>
      <c r="BW22" s="34">
        <f>$M$22/AO22</f>
        <v>12.856666666666669</v>
      </c>
      <c r="BX22" s="26"/>
      <c r="BY22" s="34">
        <f>$M$22/Q22</f>
        <v>0.49525536404076648</v>
      </c>
      <c r="BZ22" s="34">
        <f t="shared" ref="BZ22:CE22" si="71">$M$22/R22</f>
        <v>0.5840604778676638</v>
      </c>
      <c r="CA22" s="34">
        <f t="shared" si="71"/>
        <v>0.64095126733923724</v>
      </c>
      <c r="CB22" s="34">
        <f t="shared" si="71"/>
        <v>0.68595680467792142</v>
      </c>
      <c r="CC22" s="34">
        <f t="shared" si="71"/>
        <v>0.59769358207609546</v>
      </c>
      <c r="CD22" s="34">
        <f t="shared" si="71"/>
        <v>0.59793997017370337</v>
      </c>
      <c r="CE22" s="34">
        <f t="shared" si="71"/>
        <v>0.59201977244921133</v>
      </c>
      <c r="CF22" s="26"/>
      <c r="CG22" s="34">
        <f>$M$22/AZ22</f>
        <v>3.6544860991079204</v>
      </c>
      <c r="CH22" s="34">
        <f t="shared" ref="CH22:CM22" si="72">$M$22/BA22</f>
        <v>2.861816366726925</v>
      </c>
      <c r="CI22" s="34">
        <f t="shared" si="72"/>
        <v>2.1844833903849508</v>
      </c>
      <c r="CJ22" s="34">
        <f t="shared" si="72"/>
        <v>2.2622042632831034</v>
      </c>
      <c r="CK22" s="34">
        <f t="shared" si="72"/>
        <v>2.1800309840121477</v>
      </c>
      <c r="CL22" s="34">
        <f t="shared" si="72"/>
        <v>2.191058527037705</v>
      </c>
      <c r="CM22" s="34">
        <f t="shared" si="72"/>
        <v>2.0844858674344224</v>
      </c>
      <c r="CN22" s="26"/>
      <c r="CO22" s="35" t="str">
        <f t="shared" si="13"/>
        <v>OPAP</v>
      </c>
      <c r="CP22" s="26"/>
    </row>
    <row r="23" spans="2:94" ht="15" customHeight="1">
      <c r="B23" s="3">
        <f t="shared" si="14"/>
        <v>16</v>
      </c>
      <c r="C23" s="14" t="s">
        <v>10</v>
      </c>
      <c r="D23" s="7" t="s">
        <v>30</v>
      </c>
      <c r="E23" s="15" t="s">
        <v>98</v>
      </c>
      <c r="F23" s="15" t="s">
        <v>99</v>
      </c>
      <c r="G23" s="15" t="s">
        <v>96</v>
      </c>
      <c r="H23" s="15" t="s">
        <v>97</v>
      </c>
      <c r="I23" s="26"/>
      <c r="K23" s="66">
        <v>8.31</v>
      </c>
      <c r="L23" s="67">
        <v>490150389</v>
      </c>
      <c r="M23" s="28">
        <f t="shared" si="6"/>
        <v>4073.1497325900004</v>
      </c>
      <c r="N23" s="18"/>
      <c r="O23" s="35" t="str">
        <f t="shared" si="7"/>
        <v>OTE</v>
      </c>
      <c r="P23" s="26"/>
      <c r="Q23" s="47">
        <v>5482.8</v>
      </c>
      <c r="R23" s="47">
        <v>5038.3</v>
      </c>
      <c r="S23" s="47">
        <v>4330.3</v>
      </c>
      <c r="T23" s="47">
        <v>4054.1</v>
      </c>
      <c r="U23" s="47">
        <v>3918.4</v>
      </c>
      <c r="V23" s="47">
        <v>3902.9</v>
      </c>
      <c r="W23" s="50">
        <v>3880.5</v>
      </c>
      <c r="X23" s="50">
        <v>3901.2</v>
      </c>
      <c r="Y23" s="33"/>
      <c r="Z23" s="47">
        <v>1747.9</v>
      </c>
      <c r="AA23" s="47">
        <v>1662.8</v>
      </c>
      <c r="AB23" s="47">
        <v>1392.9</v>
      </c>
      <c r="AC23" s="47">
        <v>1177.9000000000001</v>
      </c>
      <c r="AD23" s="47">
        <v>1385.5</v>
      </c>
      <c r="AE23" s="47">
        <v>1220.5</v>
      </c>
      <c r="AF23" s="50">
        <v>1272.8039999999999</v>
      </c>
      <c r="AG23" s="50">
        <v>1279.5935999999997</v>
      </c>
      <c r="AH23" s="33"/>
      <c r="AI23" s="47">
        <v>54.3</v>
      </c>
      <c r="AJ23" s="47">
        <v>119.7</v>
      </c>
      <c r="AK23" s="47">
        <v>471.9</v>
      </c>
      <c r="AL23" s="47">
        <v>316.7</v>
      </c>
      <c r="AM23" s="47">
        <v>267.39999999999998</v>
      </c>
      <c r="AN23" s="47">
        <v>151.9</v>
      </c>
      <c r="AO23" s="50">
        <v>134</v>
      </c>
      <c r="AP23" s="50">
        <v>136</v>
      </c>
      <c r="AQ23" s="33"/>
      <c r="AR23" s="2">
        <f>AI23/($L$23/1000000)</f>
        <v>0.11078232562618653</v>
      </c>
      <c r="AS23" s="2">
        <f t="shared" ref="AS23:AX23" si="73">AJ23/($L$23/1000000)</f>
        <v>0.24421076201573716</v>
      </c>
      <c r="AT23" s="2">
        <f t="shared" si="73"/>
        <v>0.96276573596680337</v>
      </c>
      <c r="AU23" s="2">
        <f t="shared" si="73"/>
        <v>0.64612822331147834</v>
      </c>
      <c r="AV23" s="2">
        <f t="shared" si="73"/>
        <v>0.54554684847959989</v>
      </c>
      <c r="AW23" s="2">
        <f t="shared" si="73"/>
        <v>0.30990488513108166</v>
      </c>
      <c r="AX23" s="2">
        <f t="shared" si="73"/>
        <v>0.27338548128745849</v>
      </c>
      <c r="AY23" s="33"/>
      <c r="AZ23" s="47">
        <v>1099.5999999999999</v>
      </c>
      <c r="BA23" s="47">
        <v>1383.5</v>
      </c>
      <c r="BB23" s="47">
        <v>1598.8</v>
      </c>
      <c r="BC23" s="47">
        <v>1920.3</v>
      </c>
      <c r="BD23" s="47">
        <v>2122</v>
      </c>
      <c r="BE23" s="47">
        <v>2257</v>
      </c>
      <c r="BF23" s="50">
        <v>2337.4</v>
      </c>
      <c r="BG23" s="50">
        <v>2419</v>
      </c>
      <c r="BH23" s="26"/>
      <c r="BI23" s="38" t="str">
        <f t="shared" si="68"/>
        <v>OTE</v>
      </c>
      <c r="BJ23" s="37" t="str">
        <f t="shared" si="9"/>
        <v>November 26, 2016</v>
      </c>
      <c r="BK23" s="1" t="s">
        <v>118</v>
      </c>
      <c r="BL23" s="1" t="s">
        <v>120</v>
      </c>
      <c r="BM23" s="25">
        <v>302103219557</v>
      </c>
      <c r="BN23" s="26"/>
      <c r="BO23" s="35" t="str">
        <f t="shared" si="69"/>
        <v>OTE</v>
      </c>
      <c r="BP23" s="26"/>
      <c r="BQ23" s="34">
        <f>$M$23/AI23</f>
        <v>75.011965609392277</v>
      </c>
      <c r="BR23" s="34">
        <f t="shared" ref="BR23:BU23" si="74">$M$23/AJ23</f>
        <v>34.027984399248126</v>
      </c>
      <c r="BS23" s="34">
        <f t="shared" si="74"/>
        <v>8.6313832010807392</v>
      </c>
      <c r="BT23" s="34">
        <f t="shared" si="74"/>
        <v>12.86122428983265</v>
      </c>
      <c r="BU23" s="34">
        <f t="shared" si="74"/>
        <v>15.232422335789083</v>
      </c>
      <c r="BV23" s="34">
        <f>$M$23/AN23</f>
        <v>26.814678950559582</v>
      </c>
      <c r="BW23" s="34">
        <f>$M$23/AO23</f>
        <v>30.396639795447765</v>
      </c>
      <c r="BX23" s="26"/>
      <c r="BY23" s="34">
        <f>$M$23/Q23</f>
        <v>0.74289591679251488</v>
      </c>
      <c r="BZ23" s="34">
        <f t="shared" ref="BZ23:CE23" si="75">$M$23/R23</f>
        <v>0.80843731667229035</v>
      </c>
      <c r="CA23" s="34">
        <f t="shared" si="75"/>
        <v>0.94061606184098101</v>
      </c>
      <c r="CB23" s="34">
        <f t="shared" si="75"/>
        <v>1.0046988807848847</v>
      </c>
      <c r="CC23" s="34">
        <f t="shared" si="75"/>
        <v>1.0394930922289711</v>
      </c>
      <c r="CD23" s="34">
        <f t="shared" si="75"/>
        <v>1.0436213412052577</v>
      </c>
      <c r="CE23" s="34">
        <f t="shared" si="75"/>
        <v>1.0496455953073058</v>
      </c>
      <c r="CF23" s="26"/>
      <c r="CG23" s="34">
        <f>$M$23/AZ23</f>
        <v>3.7042103788559482</v>
      </c>
      <c r="CH23" s="34">
        <f t="shared" ref="CH23:CM23" si="76">$M$23/BA23</f>
        <v>2.9440908800795089</v>
      </c>
      <c r="CI23" s="34">
        <f t="shared" si="76"/>
        <v>2.5476293048473857</v>
      </c>
      <c r="CJ23" s="34">
        <f t="shared" si="76"/>
        <v>2.1211007304014999</v>
      </c>
      <c r="CK23" s="34">
        <f t="shared" si="76"/>
        <v>1.9194862076295949</v>
      </c>
      <c r="CL23" s="34">
        <f t="shared" si="76"/>
        <v>1.8046742279973418</v>
      </c>
      <c r="CM23" s="34">
        <f t="shared" si="76"/>
        <v>1.7425984994395483</v>
      </c>
      <c r="CN23" s="26"/>
      <c r="CO23" s="35" t="str">
        <f t="shared" si="13"/>
        <v>OTE</v>
      </c>
      <c r="CP23" s="26"/>
    </row>
    <row r="24" spans="2:94">
      <c r="B24" s="3">
        <f t="shared" si="14"/>
        <v>17</v>
      </c>
      <c r="C24" s="14" t="s">
        <v>126</v>
      </c>
      <c r="D24" s="7" t="s">
        <v>25</v>
      </c>
      <c r="E24" s="15" t="s">
        <v>80</v>
      </c>
      <c r="F24" s="15" t="s">
        <v>81</v>
      </c>
      <c r="G24" s="15" t="s">
        <v>82</v>
      </c>
      <c r="H24" s="15" t="s">
        <v>83</v>
      </c>
      <c r="I24" s="26"/>
      <c r="K24" s="66">
        <v>2.98</v>
      </c>
      <c r="L24" s="67">
        <v>232000000</v>
      </c>
      <c r="M24" s="28">
        <f t="shared" si="6"/>
        <v>691.36</v>
      </c>
      <c r="O24" s="35" t="str">
        <f t="shared" si="7"/>
        <v>PPC (DEI)</v>
      </c>
      <c r="P24" s="26"/>
      <c r="Q24" s="47">
        <v>5809.732</v>
      </c>
      <c r="R24" s="47">
        <v>5513.5519999999997</v>
      </c>
      <c r="S24" s="47">
        <v>5985.2219999999998</v>
      </c>
      <c r="T24" s="47">
        <v>5970.83</v>
      </c>
      <c r="U24" s="47">
        <v>5863.6570000000002</v>
      </c>
      <c r="V24" s="47">
        <v>5735.6559999999999</v>
      </c>
      <c r="W24" s="50">
        <v>5301</v>
      </c>
      <c r="X24" s="50">
        <v>5085.9805696000003</v>
      </c>
      <c r="Y24" s="33"/>
      <c r="Z24" s="47">
        <v>1497.7</v>
      </c>
      <c r="AA24" s="47">
        <v>779.82</v>
      </c>
      <c r="AB24" s="47">
        <v>990.85500000000002</v>
      </c>
      <c r="AC24" s="47">
        <v>881.6</v>
      </c>
      <c r="AD24" s="47">
        <v>1022.1</v>
      </c>
      <c r="AE24" s="47">
        <v>828.42</v>
      </c>
      <c r="AF24" s="50">
        <v>725.6</v>
      </c>
      <c r="AG24" s="50">
        <v>676.16817606145298</v>
      </c>
      <c r="AH24" s="33"/>
      <c r="AI24" s="47">
        <v>557.92499999999995</v>
      </c>
      <c r="AJ24" s="47">
        <v>-148.947</v>
      </c>
      <c r="AK24" s="47">
        <v>41.783000000000001</v>
      </c>
      <c r="AL24" s="47">
        <v>-225.28800000000001</v>
      </c>
      <c r="AM24" s="47">
        <v>91.322000000000003</v>
      </c>
      <c r="AN24" s="47">
        <v>-102.58</v>
      </c>
      <c r="AO24" s="50">
        <v>67.2</v>
      </c>
      <c r="AP24" s="50">
        <v>54.3</v>
      </c>
      <c r="AQ24" s="33"/>
      <c r="AR24" s="2">
        <f>AI24/($L$24/1000000)</f>
        <v>2.4048491379310342</v>
      </c>
      <c r="AS24" s="2">
        <f t="shared" ref="AS24:AX24" si="77">AJ24/($L$24/1000000)</f>
        <v>-0.64201293103448276</v>
      </c>
      <c r="AT24" s="2">
        <f t="shared" si="77"/>
        <v>0.18009913793103449</v>
      </c>
      <c r="AU24" s="2">
        <f t="shared" si="77"/>
        <v>-0.97106896551724142</v>
      </c>
      <c r="AV24" s="2">
        <f t="shared" si="77"/>
        <v>0.39362931034482762</v>
      </c>
      <c r="AW24" s="2">
        <f t="shared" si="77"/>
        <v>-0.4421551724137931</v>
      </c>
      <c r="AX24" s="2">
        <f t="shared" si="77"/>
        <v>0.28965517241379313</v>
      </c>
      <c r="AY24" s="33"/>
      <c r="AZ24" s="47">
        <v>6769.5280000000002</v>
      </c>
      <c r="BA24" s="47">
        <v>6500.39</v>
      </c>
      <c r="BB24" s="47">
        <v>5682.2489999999998</v>
      </c>
      <c r="BC24" s="47">
        <v>5403.5730000000003</v>
      </c>
      <c r="BD24" s="47">
        <v>6134.6589999999997</v>
      </c>
      <c r="BE24" s="47">
        <v>5911.4639999999999</v>
      </c>
      <c r="BF24" s="50">
        <v>5978.6639999999998</v>
      </c>
      <c r="BG24" s="50">
        <v>6032.9639999999999</v>
      </c>
      <c r="BH24" s="26"/>
      <c r="BI24" s="38" t="str">
        <f t="shared" si="68"/>
        <v>PPC (DEI)</v>
      </c>
      <c r="BJ24" s="37" t="str">
        <f t="shared" si="9"/>
        <v>November 26, 2016</v>
      </c>
      <c r="BK24" s="1" t="s">
        <v>118</v>
      </c>
      <c r="BL24" s="1" t="s">
        <v>120</v>
      </c>
      <c r="BM24" s="25">
        <v>302103219557</v>
      </c>
      <c r="BN24" s="26"/>
      <c r="BO24" s="35" t="str">
        <f t="shared" si="69"/>
        <v>PPC (DEI)</v>
      </c>
      <c r="BP24" s="26"/>
      <c r="BQ24" s="34">
        <f>$M$24/AI24</f>
        <v>1.2391629699332349</v>
      </c>
      <c r="BR24" s="34">
        <f t="shared" ref="BR24:BU24" si="78">$M$24/AJ24</f>
        <v>-4.6416510570874205</v>
      </c>
      <c r="BS24" s="34">
        <f t="shared" si="78"/>
        <v>16.546442333006247</v>
      </c>
      <c r="BT24" s="34">
        <f t="shared" si="78"/>
        <v>-3.0687830687830688</v>
      </c>
      <c r="BU24" s="34">
        <f t="shared" si="78"/>
        <v>7.5705744508442656</v>
      </c>
      <c r="BV24" s="34">
        <f>$M$24/AN24</f>
        <v>-6.7397153441216613</v>
      </c>
      <c r="BW24" s="34">
        <f>$M$24/AO24</f>
        <v>10.288095238095238</v>
      </c>
      <c r="BX24" s="26"/>
      <c r="BY24" s="34">
        <f>$M$24/Q24</f>
        <v>0.11900032566046076</v>
      </c>
      <c r="BZ24" s="34">
        <f t="shared" ref="BZ24:CE24" si="79">$M$24/R24</f>
        <v>0.12539285019892804</v>
      </c>
      <c r="CA24" s="34">
        <f t="shared" si="79"/>
        <v>0.11551117068005164</v>
      </c>
      <c r="CB24" s="34">
        <f t="shared" si="79"/>
        <v>0.11578959709119169</v>
      </c>
      <c r="CC24" s="34">
        <f t="shared" si="79"/>
        <v>0.1179059416333527</v>
      </c>
      <c r="CD24" s="34">
        <f t="shared" si="79"/>
        <v>0.12053721492362862</v>
      </c>
      <c r="CE24" s="34">
        <f t="shared" si="79"/>
        <v>0.13042067534427468</v>
      </c>
      <c r="CF24" s="26"/>
      <c r="CG24" s="34">
        <f>$M$24/AZ24</f>
        <v>0.10212824291442475</v>
      </c>
      <c r="CH24" s="34">
        <f t="shared" ref="CH24:CM24" si="80">$M$24/BA24</f>
        <v>0.10635669552134563</v>
      </c>
      <c r="CI24" s="34">
        <f t="shared" si="80"/>
        <v>0.12167013448372291</v>
      </c>
      <c r="CJ24" s="34">
        <f t="shared" si="80"/>
        <v>0.12794497270602248</v>
      </c>
      <c r="CK24" s="34">
        <f t="shared" si="80"/>
        <v>0.11269738057160146</v>
      </c>
      <c r="CL24" s="34">
        <f t="shared" si="80"/>
        <v>0.11695241652490822</v>
      </c>
      <c r="CM24" s="34">
        <f t="shared" si="80"/>
        <v>0.11563787494998884</v>
      </c>
      <c r="CN24" s="26"/>
      <c r="CO24" s="35" t="str">
        <f t="shared" si="13"/>
        <v>PPC (DEI)</v>
      </c>
      <c r="CP24" s="26"/>
    </row>
    <row r="25" spans="2:94">
      <c r="B25" s="3">
        <f t="shared" si="14"/>
        <v>18</v>
      </c>
      <c r="C25" s="5" t="s">
        <v>1</v>
      </c>
      <c r="D25" s="7" t="s">
        <v>17</v>
      </c>
      <c r="E25" s="7" t="s">
        <v>43</v>
      </c>
      <c r="F25" s="7" t="s">
        <v>44</v>
      </c>
      <c r="G25" s="7" t="s">
        <v>41</v>
      </c>
      <c r="H25" s="7" t="s">
        <v>42</v>
      </c>
      <c r="I25" s="26"/>
      <c r="K25" s="66">
        <v>10.050000000000001</v>
      </c>
      <c r="L25" s="67">
        <v>34770982</v>
      </c>
      <c r="M25" s="28">
        <f t="shared" si="6"/>
        <v>349.44836909999998</v>
      </c>
      <c r="O25" s="35" t="str">
        <f t="shared" si="7"/>
        <v>SARANTIS</v>
      </c>
      <c r="P25" s="26"/>
      <c r="Q25" s="47">
        <v>223.34042299999999</v>
      </c>
      <c r="R25" s="47">
        <v>221.29339200000001</v>
      </c>
      <c r="S25" s="47">
        <v>235.99829</v>
      </c>
      <c r="T25" s="47">
        <v>236.58500000000001</v>
      </c>
      <c r="U25" s="47">
        <v>248.43600000000001</v>
      </c>
      <c r="V25" s="47">
        <v>278.76</v>
      </c>
      <c r="W25" s="50">
        <v>309.98112000000003</v>
      </c>
      <c r="X25" s="50">
        <v>326.10013824000004</v>
      </c>
      <c r="Y25" s="33"/>
      <c r="Z25" s="47">
        <v>20.481794000000001</v>
      </c>
      <c r="AA25" s="47">
        <v>19.619</v>
      </c>
      <c r="AB25" s="47">
        <v>21.166</v>
      </c>
      <c r="AC25" s="47">
        <v>23.065000000000001</v>
      </c>
      <c r="AD25" s="47">
        <v>25.64</v>
      </c>
      <c r="AE25" s="47">
        <f>24.801+3.722</f>
        <v>28.523</v>
      </c>
      <c r="AF25" s="50">
        <v>32.717576000000001</v>
      </c>
      <c r="AG25" s="50">
        <v>34.418889952000001</v>
      </c>
      <c r="AH25" s="33"/>
      <c r="AI25" s="47">
        <v>9.5226950000000006</v>
      </c>
      <c r="AJ25" s="47">
        <v>9.7358740000000008</v>
      </c>
      <c r="AK25" s="47">
        <v>12.154275999999999</v>
      </c>
      <c r="AL25" s="47">
        <v>15.526999999999999</v>
      </c>
      <c r="AM25" s="47">
        <v>17.14</v>
      </c>
      <c r="AN25" s="47">
        <v>18.530999999999999</v>
      </c>
      <c r="AO25" s="50">
        <v>21.310649999999995</v>
      </c>
      <c r="AP25" s="50">
        <v>22.376182499999995</v>
      </c>
      <c r="AQ25" s="33"/>
      <c r="AR25" s="2">
        <f>AI25/($L$25/1000000)</f>
        <v>0.27386902676490416</v>
      </c>
      <c r="AS25" s="2">
        <f t="shared" ref="AS25:AX25" si="81">AJ25/($L$25/1000000)</f>
        <v>0.27999997239077118</v>
      </c>
      <c r="AT25" s="2">
        <f t="shared" si="81"/>
        <v>0.34955227896640945</v>
      </c>
      <c r="AU25" s="2">
        <f t="shared" si="81"/>
        <v>0.44655051732504997</v>
      </c>
      <c r="AV25" s="2">
        <f t="shared" si="81"/>
        <v>0.49293977374582065</v>
      </c>
      <c r="AW25" s="2">
        <f t="shared" si="81"/>
        <v>0.53294439599088694</v>
      </c>
      <c r="AX25" s="2">
        <f t="shared" si="81"/>
        <v>0.6128860553895199</v>
      </c>
      <c r="AY25" s="33"/>
      <c r="AZ25" s="47">
        <v>124.207629</v>
      </c>
      <c r="BA25" s="47">
        <v>126.525948</v>
      </c>
      <c r="BB25" s="47">
        <v>142.60290000000001</v>
      </c>
      <c r="BC25" s="47">
        <v>154.44399999999999</v>
      </c>
      <c r="BD25" s="47">
        <v>159.63999999999999</v>
      </c>
      <c r="BE25" s="47">
        <v>166.405</v>
      </c>
      <c r="BF25" s="50">
        <v>181.32245499999999</v>
      </c>
      <c r="BG25" s="50">
        <v>196.98578275</v>
      </c>
      <c r="BH25" s="26"/>
      <c r="BI25" s="38" t="str">
        <f t="shared" si="68"/>
        <v>SARANTIS</v>
      </c>
      <c r="BJ25" s="37" t="str">
        <f t="shared" si="9"/>
        <v>November 26, 2016</v>
      </c>
      <c r="BK25" s="1" t="s">
        <v>118</v>
      </c>
      <c r="BL25" s="1" t="s">
        <v>120</v>
      </c>
      <c r="BM25" s="25">
        <v>302103219557</v>
      </c>
      <c r="BN25" s="26"/>
      <c r="BO25" s="35" t="str">
        <f t="shared" si="69"/>
        <v>SARANTIS</v>
      </c>
      <c r="BP25" s="26"/>
      <c r="BQ25" s="34">
        <f>$M$25/AI25</f>
        <v>36.696373148567709</v>
      </c>
      <c r="BR25" s="34">
        <f t="shared" ref="BR25:BU25" si="82">$M$25/AJ25</f>
        <v>35.892860682050731</v>
      </c>
      <c r="BS25" s="34">
        <f t="shared" si="82"/>
        <v>28.75106416046501</v>
      </c>
      <c r="BT25" s="34">
        <f t="shared" si="82"/>
        <v>22.505852328202486</v>
      </c>
      <c r="BU25" s="34">
        <f t="shared" si="82"/>
        <v>20.387886178529754</v>
      </c>
      <c r="BV25" s="34">
        <f>$M$25/AN25</f>
        <v>18.857501975068804</v>
      </c>
      <c r="BW25" s="34">
        <f>$M$25/AO25</f>
        <v>16.397827804407658</v>
      </c>
      <c r="BX25" s="26"/>
      <c r="BY25" s="34">
        <f>$M$25/Q25</f>
        <v>1.5646445207099835</v>
      </c>
      <c r="BZ25" s="34">
        <f t="shared" ref="BZ25:CE25" si="83">$M$25/R25</f>
        <v>1.579117957123636</v>
      </c>
      <c r="CA25" s="34">
        <f t="shared" si="83"/>
        <v>1.4807241573657164</v>
      </c>
      <c r="CB25" s="34">
        <f t="shared" si="83"/>
        <v>1.4770520916372549</v>
      </c>
      <c r="CC25" s="34">
        <f t="shared" si="83"/>
        <v>1.4065931229773461</v>
      </c>
      <c r="CD25" s="34">
        <f t="shared" si="83"/>
        <v>1.2535814647008179</v>
      </c>
      <c r="CE25" s="34">
        <f t="shared" si="83"/>
        <v>1.1273214610618865</v>
      </c>
      <c r="CF25" s="26"/>
      <c r="CG25" s="34">
        <f>$M$25/AZ25</f>
        <v>2.8134211393730091</v>
      </c>
      <c r="CH25" s="34">
        <f t="shared" ref="CH25:CM25" si="84">$M$25/BA25</f>
        <v>2.7618711783925933</v>
      </c>
      <c r="CI25" s="34">
        <f t="shared" si="84"/>
        <v>2.4504997380838676</v>
      </c>
      <c r="CJ25" s="34">
        <f t="shared" si="84"/>
        <v>2.262621850638419</v>
      </c>
      <c r="CK25" s="34">
        <f t="shared" si="84"/>
        <v>2.1889775062640942</v>
      </c>
      <c r="CL25" s="34">
        <f t="shared" si="84"/>
        <v>2.0999871944953576</v>
      </c>
      <c r="CM25" s="34">
        <f t="shared" si="84"/>
        <v>1.9272205921765178</v>
      </c>
      <c r="CN25" s="26"/>
      <c r="CO25" s="35" t="str">
        <f t="shared" si="13"/>
        <v>SARANTIS</v>
      </c>
      <c r="CP25" s="26"/>
    </row>
    <row r="26" spans="2:94">
      <c r="B26" s="3">
        <f t="shared" si="14"/>
        <v>19</v>
      </c>
      <c r="C26" s="5" t="s">
        <v>124</v>
      </c>
      <c r="D26" s="7" t="s">
        <v>14</v>
      </c>
      <c r="E26" s="7" t="s">
        <v>52</v>
      </c>
      <c r="F26" s="7" t="s">
        <v>53</v>
      </c>
      <c r="G26" s="7" t="s">
        <v>52</v>
      </c>
      <c r="H26" s="7" t="s">
        <v>54</v>
      </c>
      <c r="I26" s="26"/>
      <c r="K26" s="66">
        <v>1.78</v>
      </c>
      <c r="L26" s="67">
        <v>45094620</v>
      </c>
      <c r="M26" s="28">
        <f t="shared" si="6"/>
        <v>80.268423600000006</v>
      </c>
      <c r="O26" s="35" t="str">
        <f t="shared" si="7"/>
        <v>THRACE PLASTICS</v>
      </c>
      <c r="P26" s="26"/>
      <c r="Q26" s="47">
        <v>234.52</v>
      </c>
      <c r="R26" s="47">
        <v>259.28500000000003</v>
      </c>
      <c r="S26" s="47">
        <v>264.74799999999999</v>
      </c>
      <c r="T26" s="47">
        <v>265.3</v>
      </c>
      <c r="U26" s="47">
        <v>278.18</v>
      </c>
      <c r="V26" s="47">
        <v>289.39600000000002</v>
      </c>
      <c r="W26" s="50">
        <v>300.97184000000004</v>
      </c>
      <c r="X26" s="50">
        <v>313.01071360000003</v>
      </c>
      <c r="Y26" s="33"/>
      <c r="Z26" s="47">
        <v>18.459</v>
      </c>
      <c r="AA26" s="47">
        <v>22.08</v>
      </c>
      <c r="AB26" s="47">
        <v>24.896999999999998</v>
      </c>
      <c r="AC26" s="47">
        <v>19.942496999999996</v>
      </c>
      <c r="AD26" s="47">
        <f>14.658+8.86</f>
        <v>23.518000000000001</v>
      </c>
      <c r="AE26" s="47">
        <v>28.979999999999997</v>
      </c>
      <c r="AF26" s="50">
        <v>32.139200000000002</v>
      </c>
      <c r="AG26" s="50">
        <v>34.344768000000002</v>
      </c>
      <c r="AH26" s="33"/>
      <c r="AI26" s="47">
        <v>1.07</v>
      </c>
      <c r="AJ26" s="47">
        <v>4.4779999999999998</v>
      </c>
      <c r="AK26" s="47">
        <v>5.9480000000000004</v>
      </c>
      <c r="AL26" s="47">
        <v>2.4860000000000002</v>
      </c>
      <c r="AM26" s="47">
        <v>6.5</v>
      </c>
      <c r="AN26" s="47">
        <v>9.7880000000000003</v>
      </c>
      <c r="AO26" s="50">
        <v>13.2</v>
      </c>
      <c r="AP26" s="50">
        <v>14.8</v>
      </c>
      <c r="AQ26" s="33"/>
      <c r="AR26" s="2">
        <f>AI26/($L$26/1000000)</f>
        <v>2.3727885942935102E-2</v>
      </c>
      <c r="AS26" s="2">
        <f t="shared" ref="AS26:AX26" si="85">AJ26/($L$26/1000000)</f>
        <v>9.9302311450900349E-2</v>
      </c>
      <c r="AT26" s="2">
        <f t="shared" si="85"/>
        <v>0.13190043512951213</v>
      </c>
      <c r="AU26" s="2">
        <f t="shared" si="85"/>
        <v>5.5128527527230527E-2</v>
      </c>
      <c r="AV26" s="2">
        <f t="shared" si="85"/>
        <v>0.14414136320474594</v>
      </c>
      <c r="AW26" s="2">
        <f t="shared" si="85"/>
        <v>0.21705471739200818</v>
      </c>
      <c r="AX26" s="2">
        <f t="shared" si="85"/>
        <v>0.29271784527733019</v>
      </c>
      <c r="AY26" s="33"/>
      <c r="AZ26" s="47">
        <v>105.755</v>
      </c>
      <c r="BA26" s="47">
        <v>99.332999999999998</v>
      </c>
      <c r="BB26" s="47">
        <v>109.58499999999999</v>
      </c>
      <c r="BC26" s="47">
        <v>112.242</v>
      </c>
      <c r="BD26" s="47">
        <v>110.84</v>
      </c>
      <c r="BE26" s="47">
        <v>127.39400000000001</v>
      </c>
      <c r="BF26" s="50">
        <v>140.59399999999999</v>
      </c>
      <c r="BG26" s="50">
        <v>150.95400000000001</v>
      </c>
      <c r="BH26" s="26"/>
      <c r="BI26" s="38" t="str">
        <f t="shared" si="68"/>
        <v>THRACE PLASTICS</v>
      </c>
      <c r="BJ26" s="37" t="str">
        <f t="shared" si="9"/>
        <v>November 26, 2016</v>
      </c>
      <c r="BK26" s="1" t="s">
        <v>118</v>
      </c>
      <c r="BL26" s="1" t="s">
        <v>120</v>
      </c>
      <c r="BM26" s="25">
        <v>302103219557</v>
      </c>
      <c r="BN26" s="26"/>
      <c r="BO26" s="35" t="str">
        <f t="shared" si="69"/>
        <v>THRACE PLASTICS</v>
      </c>
      <c r="BP26" s="26"/>
      <c r="BQ26" s="34">
        <f>$M$26/AI26</f>
        <v>75.017218317757013</v>
      </c>
      <c r="BR26" s="34">
        <f t="shared" ref="BR26:BU26" si="86">$M$26/AJ26</f>
        <v>17.925061098704781</v>
      </c>
      <c r="BS26" s="34">
        <f t="shared" si="86"/>
        <v>13.495027505043712</v>
      </c>
      <c r="BT26" s="34">
        <f t="shared" si="86"/>
        <v>32.288183266291227</v>
      </c>
      <c r="BU26" s="34">
        <f t="shared" si="86"/>
        <v>12.348988246153848</v>
      </c>
      <c r="BV26" s="34">
        <f>$M$26/AN26</f>
        <v>8.2006971393543111</v>
      </c>
      <c r="BW26" s="34">
        <f>$M$26/AO26</f>
        <v>6.0809411818181829</v>
      </c>
      <c r="BX26" s="26"/>
      <c r="BY26" s="34">
        <f>$M$26/Q26</f>
        <v>0.34226685826368752</v>
      </c>
      <c r="BZ26" s="34">
        <f t="shared" ref="BZ26:CE26" si="87">$M$26/R26</f>
        <v>0.30957604026457375</v>
      </c>
      <c r="CA26" s="34">
        <f t="shared" si="87"/>
        <v>0.3031880263495853</v>
      </c>
      <c r="CB26" s="34">
        <f t="shared" si="87"/>
        <v>0.30255719411986431</v>
      </c>
      <c r="CC26" s="34">
        <f t="shared" si="87"/>
        <v>0.28854850672226617</v>
      </c>
      <c r="CD26" s="34">
        <f t="shared" si="87"/>
        <v>0.27736535266555168</v>
      </c>
      <c r="CE26" s="34">
        <f t="shared" si="87"/>
        <v>0.26669745448610738</v>
      </c>
      <c r="CF26" s="26"/>
      <c r="CG26" s="34">
        <f>$M$26/AZ26</f>
        <v>0.75900357997257817</v>
      </c>
      <c r="CH26" s="34">
        <f t="shared" ref="CH26:CM26" si="88">$M$26/BA26</f>
        <v>0.80807409018151077</v>
      </c>
      <c r="CI26" s="34">
        <f t="shared" si="88"/>
        <v>0.73247637541634358</v>
      </c>
      <c r="CJ26" s="34">
        <f t="shared" si="88"/>
        <v>0.71513714652269211</v>
      </c>
      <c r="CK26" s="34">
        <f t="shared" si="88"/>
        <v>0.7241828184770841</v>
      </c>
      <c r="CL26" s="34">
        <f t="shared" si="88"/>
        <v>0.63008009482393212</v>
      </c>
      <c r="CM26" s="34">
        <f t="shared" si="88"/>
        <v>0.57092353585501521</v>
      </c>
      <c r="CN26" s="26"/>
      <c r="CO26" s="35" t="str">
        <f t="shared" si="13"/>
        <v>THRACE PLASTICS</v>
      </c>
      <c r="CP26" s="26"/>
    </row>
    <row r="27" spans="2:94">
      <c r="B27" s="3">
        <f t="shared" si="14"/>
        <v>20</v>
      </c>
      <c r="C27" s="5" t="s">
        <v>3</v>
      </c>
      <c r="D27" s="7" t="s">
        <v>15</v>
      </c>
      <c r="E27" s="7" t="s">
        <v>48</v>
      </c>
      <c r="F27" s="7" t="s">
        <v>49</v>
      </c>
      <c r="G27" s="7" t="s">
        <v>50</v>
      </c>
      <c r="H27" s="7" t="s">
        <v>51</v>
      </c>
      <c r="I27" s="26"/>
      <c r="K27" s="66">
        <v>20.72</v>
      </c>
      <c r="L27" s="67">
        <v>77063568</v>
      </c>
      <c r="M27" s="28">
        <f t="shared" si="0"/>
        <v>1596.75712896</v>
      </c>
      <c r="O27" s="35" t="str">
        <f t="shared" si="1"/>
        <v>TITAN</v>
      </c>
      <c r="P27" s="26"/>
      <c r="Q27" s="48">
        <v>1350.4880000000001</v>
      </c>
      <c r="R27" s="48">
        <v>1091.404</v>
      </c>
      <c r="S27" s="47">
        <v>1130.6600000000001</v>
      </c>
      <c r="T27" s="47">
        <v>1127.9359999999999</v>
      </c>
      <c r="U27" s="47">
        <v>1158.414</v>
      </c>
      <c r="V27" s="47">
        <v>1397.8</v>
      </c>
      <c r="W27" s="80">
        <v>1400</v>
      </c>
      <c r="X27" s="80">
        <v>1500</v>
      </c>
      <c r="Y27" s="26"/>
      <c r="Z27" s="48">
        <v>315.08499999999998</v>
      </c>
      <c r="AA27" s="48">
        <v>244.1</v>
      </c>
      <c r="AB27" s="47">
        <v>195.83799999999999</v>
      </c>
      <c r="AC27" s="47">
        <v>196.00700000000001</v>
      </c>
      <c r="AD27" s="47">
        <v>182</v>
      </c>
      <c r="AE27" s="47">
        <v>216.4</v>
      </c>
      <c r="AF27" s="80">
        <v>240</v>
      </c>
      <c r="AG27" s="80">
        <v>260</v>
      </c>
      <c r="AH27" s="26"/>
      <c r="AI27" s="47">
        <v>103.075</v>
      </c>
      <c r="AJ27" s="47">
        <v>11.010999999999999</v>
      </c>
      <c r="AK27" s="47">
        <v>-24.52</v>
      </c>
      <c r="AL27" s="47">
        <v>-36.073999999999998</v>
      </c>
      <c r="AM27" s="47">
        <v>30.946999999999999</v>
      </c>
      <c r="AN27" s="47">
        <v>33.799999999999997</v>
      </c>
      <c r="AO27" s="80">
        <v>25</v>
      </c>
      <c r="AP27" s="80">
        <v>40</v>
      </c>
      <c r="AQ27" s="26"/>
      <c r="AR27" s="2">
        <f>AI27/($L$27/1000000)</f>
        <v>1.3375321526768653</v>
      </c>
      <c r="AS27" s="2">
        <f t="shared" ref="AS27:AX27" si="89">AJ27/($L$27/1000000)</f>
        <v>0.14288204252364747</v>
      </c>
      <c r="AT27" s="2">
        <f t="shared" si="89"/>
        <v>-0.31817888317862469</v>
      </c>
      <c r="AU27" s="2">
        <f t="shared" si="89"/>
        <v>-0.46810705676124414</v>
      </c>
      <c r="AV27" s="2">
        <f t="shared" si="89"/>
        <v>0.40157756516023235</v>
      </c>
      <c r="AW27" s="2">
        <f t="shared" si="89"/>
        <v>0.43859894989549403</v>
      </c>
      <c r="AX27" s="2">
        <f t="shared" si="89"/>
        <v>0.32440750731915241</v>
      </c>
      <c r="AY27" s="26"/>
      <c r="AZ27" s="47">
        <v>1568.2670000000001</v>
      </c>
      <c r="BA27" s="47">
        <v>1557.4659999999999</v>
      </c>
      <c r="BB27" s="47">
        <v>1534.463</v>
      </c>
      <c r="BC27" s="47">
        <v>1416.127</v>
      </c>
      <c r="BD27" s="47">
        <v>1507.0050000000001</v>
      </c>
      <c r="BE27" s="47">
        <v>1586.894</v>
      </c>
      <c r="BF27" s="80">
        <v>1610</v>
      </c>
      <c r="BG27" s="80">
        <v>1630</v>
      </c>
      <c r="BH27" s="26"/>
      <c r="BI27" s="45" t="str">
        <f>C27</f>
        <v>TITAN</v>
      </c>
      <c r="BJ27" s="37" t="str">
        <f t="shared" si="9"/>
        <v>November 26, 2016</v>
      </c>
      <c r="BK27" s="1" t="s">
        <v>130</v>
      </c>
      <c r="BL27" s="1" t="s">
        <v>131</v>
      </c>
      <c r="BM27" s="25">
        <v>302103219557</v>
      </c>
      <c r="BN27" s="26"/>
      <c r="BO27" s="35" t="str">
        <f>BI27</f>
        <v>TITAN</v>
      </c>
      <c r="BP27" s="26"/>
      <c r="BQ27" s="34">
        <f>$M$27/AI27</f>
        <v>15.491216385738539</v>
      </c>
      <c r="BR27" s="34">
        <f t="shared" ref="BR27:BU27" si="90">$M$27/AJ27</f>
        <v>145.01472427209157</v>
      </c>
      <c r="BS27" s="34">
        <f t="shared" si="90"/>
        <v>-65.120600691680266</v>
      </c>
      <c r="BT27" s="34">
        <f t="shared" si="90"/>
        <v>-44.263378859012036</v>
      </c>
      <c r="BU27" s="34">
        <f t="shared" si="90"/>
        <v>51.596507866998422</v>
      </c>
      <c r="BV27" s="34">
        <f>$M$27/AN27</f>
        <v>47.241335176331368</v>
      </c>
      <c r="BW27" s="34">
        <f>$M$27/AO27</f>
        <v>63.870285158400002</v>
      </c>
      <c r="BX27" s="26"/>
      <c r="BY27" s="34">
        <f>$M$27/Q27</f>
        <v>1.182355658813703</v>
      </c>
      <c r="BZ27" s="34">
        <f t="shared" ref="BZ27:CE27" si="91">$M$27/R27</f>
        <v>1.463030306797483</v>
      </c>
      <c r="CA27" s="34">
        <f t="shared" si="91"/>
        <v>1.4122345611943465</v>
      </c>
      <c r="CB27" s="34">
        <f t="shared" si="91"/>
        <v>1.4156451509305494</v>
      </c>
      <c r="CC27" s="34">
        <f t="shared" si="91"/>
        <v>1.378399371002077</v>
      </c>
      <c r="CD27" s="34">
        <f t="shared" si="91"/>
        <v>1.1423359056803548</v>
      </c>
      <c r="CE27" s="34">
        <f t="shared" si="91"/>
        <v>1.1405408064</v>
      </c>
      <c r="CF27" s="26"/>
      <c r="CG27" s="34">
        <f>$M$27/AZ27</f>
        <v>1.0181666316768765</v>
      </c>
      <c r="CH27" s="34">
        <f t="shared" ref="CH27:CM28" si="92">$M$27/BA27</f>
        <v>1.0252275998063523</v>
      </c>
      <c r="CI27" s="34">
        <f t="shared" si="92"/>
        <v>1.0405966966684763</v>
      </c>
      <c r="CJ27" s="34">
        <f t="shared" si="92"/>
        <v>1.1275522103314182</v>
      </c>
      <c r="CK27" s="34">
        <f t="shared" si="92"/>
        <v>1.059556623209611</v>
      </c>
      <c r="CL27" s="34">
        <f t="shared" si="92"/>
        <v>1.0062153672267966</v>
      </c>
      <c r="CM27" s="34">
        <f t="shared" si="92"/>
        <v>0.99177461426086955</v>
      </c>
      <c r="CN27" s="26"/>
      <c r="CO27" s="35" t="str">
        <f t="shared" si="13"/>
        <v>TITAN</v>
      </c>
      <c r="CP27" s="26"/>
    </row>
    <row r="28" spans="2:94">
      <c r="B28" s="3">
        <f>B27+1</f>
        <v>21</v>
      </c>
      <c r="C28" s="5" t="s">
        <v>137</v>
      </c>
      <c r="D28" s="7" t="s">
        <v>138</v>
      </c>
      <c r="E28" s="7" t="s">
        <v>139</v>
      </c>
      <c r="F28" s="7" t="s">
        <v>140</v>
      </c>
      <c r="G28" s="7" t="s">
        <v>141</v>
      </c>
      <c r="H28" s="7" t="s">
        <v>142</v>
      </c>
      <c r="I28" s="26"/>
      <c r="K28" s="66">
        <v>5.44</v>
      </c>
      <c r="L28" s="67">
        <v>106500000</v>
      </c>
      <c r="M28" s="28">
        <f t="shared" si="0"/>
        <v>579.36</v>
      </c>
      <c r="O28" s="35" t="str">
        <f t="shared" si="1"/>
        <v>EYDAP</v>
      </c>
      <c r="P28" s="26"/>
      <c r="Q28" s="47">
        <v>379</v>
      </c>
      <c r="R28" s="47">
        <v>360.8</v>
      </c>
      <c r="S28" s="47">
        <v>335.34</v>
      </c>
      <c r="T28" s="47">
        <v>336.17</v>
      </c>
      <c r="U28" s="47">
        <v>326.387</v>
      </c>
      <c r="V28" s="47">
        <v>324.27</v>
      </c>
      <c r="W28" s="43">
        <v>329.54</v>
      </c>
      <c r="X28" s="43">
        <v>331.44</v>
      </c>
      <c r="Y28" s="26"/>
      <c r="Z28" s="47">
        <v>65.5</v>
      </c>
      <c r="AA28" s="47">
        <v>85.05</v>
      </c>
      <c r="AB28" s="47">
        <v>116.31</v>
      </c>
      <c r="AC28" s="47">
        <v>117.15</v>
      </c>
      <c r="AD28" s="47">
        <v>87.637</v>
      </c>
      <c r="AE28" s="47">
        <v>84</v>
      </c>
      <c r="AF28" s="43">
        <v>89.34</v>
      </c>
      <c r="AG28" s="43">
        <v>91.25</v>
      </c>
      <c r="AH28" s="26"/>
      <c r="AI28" s="47">
        <v>11.15</v>
      </c>
      <c r="AJ28" s="47">
        <v>30.55</v>
      </c>
      <c r="AK28" s="47">
        <v>46.9</v>
      </c>
      <c r="AL28" s="47">
        <v>78.16</v>
      </c>
      <c r="AM28" s="47">
        <v>41.957000000000001</v>
      </c>
      <c r="AN28" s="47">
        <v>44</v>
      </c>
      <c r="AO28" s="43">
        <v>43.12</v>
      </c>
      <c r="AP28" s="43">
        <v>44.15</v>
      </c>
      <c r="AQ28" s="26"/>
      <c r="AR28" s="32">
        <f>AI28/($L$28/1000000)</f>
        <v>0.10469483568075118</v>
      </c>
      <c r="AS28" s="32">
        <f t="shared" ref="AS28:AX28" si="93">AJ28/($L$28/1000000)</f>
        <v>0.2868544600938967</v>
      </c>
      <c r="AT28" s="32">
        <f t="shared" si="93"/>
        <v>0.4403755868544601</v>
      </c>
      <c r="AU28" s="32">
        <f t="shared" si="93"/>
        <v>0.7338967136150234</v>
      </c>
      <c r="AV28" s="32">
        <f t="shared" si="93"/>
        <v>0.39396244131455399</v>
      </c>
      <c r="AW28" s="32">
        <f t="shared" si="93"/>
        <v>0.41314553990610331</v>
      </c>
      <c r="AX28" s="32">
        <f t="shared" si="93"/>
        <v>0.40488262910798117</v>
      </c>
      <c r="AY28" s="26"/>
      <c r="AZ28" s="47">
        <v>831</v>
      </c>
      <c r="BA28" s="47">
        <v>857</v>
      </c>
      <c r="BB28" s="47">
        <v>882</v>
      </c>
      <c r="BC28" s="47">
        <v>950.6</v>
      </c>
      <c r="BD28" s="47">
        <v>921.31</v>
      </c>
      <c r="BE28" s="47">
        <v>967</v>
      </c>
      <c r="BF28" s="43">
        <v>980.23</v>
      </c>
      <c r="BG28" s="43">
        <v>1005.63</v>
      </c>
      <c r="BH28" s="26"/>
      <c r="BI28" s="44" t="str">
        <f t="shared" ref="BI28:BI32" si="94">C28</f>
        <v>EYDAP</v>
      </c>
      <c r="BJ28" s="37" t="str">
        <f t="shared" si="9"/>
        <v>November 26, 2016</v>
      </c>
      <c r="BK28" s="36" t="s">
        <v>143</v>
      </c>
      <c r="BL28" s="1" t="s">
        <v>144</v>
      </c>
      <c r="BM28" s="25">
        <v>302103219557</v>
      </c>
      <c r="BN28" s="26"/>
      <c r="BO28" s="35" t="str">
        <f t="shared" ref="BO28:BO32" si="95">BI28</f>
        <v>EYDAP</v>
      </c>
      <c r="BP28" s="26"/>
      <c r="BQ28" s="34">
        <f>$M$28/AI28</f>
        <v>51.960538116591927</v>
      </c>
      <c r="BR28" s="34">
        <f t="shared" ref="BR28:BU28" si="96">$M$28/AJ28</f>
        <v>18.96432078559738</v>
      </c>
      <c r="BS28" s="34">
        <f t="shared" si="96"/>
        <v>12.353091684434968</v>
      </c>
      <c r="BT28" s="34">
        <f t="shared" si="96"/>
        <v>7.412487205731833</v>
      </c>
      <c r="BU28" s="34">
        <f t="shared" si="96"/>
        <v>13.808422909168911</v>
      </c>
      <c r="BV28" s="34">
        <f>$M$28/AN28</f>
        <v>13.167272727272728</v>
      </c>
      <c r="BW28" s="34">
        <f>$M$28/AO28</f>
        <v>13.435992578849723</v>
      </c>
      <c r="BX28" s="26"/>
      <c r="BY28" s="34">
        <f>$M$28/Q28</f>
        <v>1.5286543535620054</v>
      </c>
      <c r="BZ28" s="34">
        <f t="shared" ref="BZ28:CE28" si="97">$M$28/R28</f>
        <v>1.6057649667405764</v>
      </c>
      <c r="CA28" s="34">
        <f t="shared" si="97"/>
        <v>1.7276793701914477</v>
      </c>
      <c r="CB28" s="34">
        <f t="shared" si="97"/>
        <v>1.7234137489960437</v>
      </c>
      <c r="CC28" s="34">
        <f t="shared" si="97"/>
        <v>1.7750706982814879</v>
      </c>
      <c r="CD28" s="34">
        <f t="shared" si="97"/>
        <v>1.7866592654269591</v>
      </c>
      <c r="CE28" s="34">
        <f t="shared" si="97"/>
        <v>1.7580870304060205</v>
      </c>
      <c r="CF28" s="26"/>
      <c r="CG28" s="34">
        <f>$M$28/AZ28</f>
        <v>0.69718411552346571</v>
      </c>
      <c r="CH28" s="34">
        <f t="shared" si="92"/>
        <v>1.8631938494282381</v>
      </c>
      <c r="CI28" s="34">
        <f t="shared" si="92"/>
        <v>1.8103822323809524</v>
      </c>
      <c r="CJ28" s="34">
        <f t="shared" si="92"/>
        <v>1.6797360918998527</v>
      </c>
      <c r="CK28" s="34">
        <f t="shared" si="92"/>
        <v>1.7331377375259143</v>
      </c>
      <c r="CL28" s="34">
        <f t="shared" si="92"/>
        <v>1.6512483236401241</v>
      </c>
      <c r="CM28" s="34">
        <f t="shared" si="92"/>
        <v>1.6289617018046785</v>
      </c>
      <c r="CN28" s="26"/>
      <c r="CO28" s="35" t="str">
        <f t="shared" si="13"/>
        <v>EYDAP</v>
      </c>
      <c r="CP28" s="26"/>
    </row>
    <row r="29" spans="2:94">
      <c r="B29" s="3">
        <f t="shared" si="14"/>
        <v>22</v>
      </c>
      <c r="C29" s="5" t="s">
        <v>145</v>
      </c>
      <c r="D29" s="7" t="s">
        <v>146</v>
      </c>
      <c r="E29" s="7" t="s">
        <v>147</v>
      </c>
      <c r="F29" s="7" t="s">
        <v>148</v>
      </c>
      <c r="G29" s="7" t="s">
        <v>147</v>
      </c>
      <c r="H29" s="7" t="s">
        <v>149</v>
      </c>
      <c r="I29" s="26"/>
      <c r="K29" s="66">
        <v>0.158</v>
      </c>
      <c r="L29" s="67">
        <v>50593832</v>
      </c>
      <c r="M29" s="28">
        <f t="shared" si="0"/>
        <v>7.9938254559999997</v>
      </c>
      <c r="O29" s="35" t="str">
        <f t="shared" si="1"/>
        <v>FRIGOGLASS</v>
      </c>
      <c r="P29" s="26"/>
      <c r="Q29" s="47">
        <v>457.22</v>
      </c>
      <c r="R29" s="47">
        <v>555.21</v>
      </c>
      <c r="S29" s="47">
        <v>581.25</v>
      </c>
      <c r="T29" s="47">
        <v>522.5</v>
      </c>
      <c r="U29" s="47">
        <v>487.04599999999999</v>
      </c>
      <c r="V29" s="47">
        <v>453.88099999999997</v>
      </c>
      <c r="W29" s="43">
        <f>V29*0.895</f>
        <v>406.22349499999996</v>
      </c>
      <c r="X29" s="43">
        <f>W29*1.05</f>
        <v>426.53466974999998</v>
      </c>
      <c r="Y29" s="26"/>
      <c r="Z29" s="47">
        <v>74.2</v>
      </c>
      <c r="AA29" s="47">
        <v>81.599999999999994</v>
      </c>
      <c r="AB29" s="47">
        <v>67.8</v>
      </c>
      <c r="AC29" s="47">
        <v>62.91</v>
      </c>
      <c r="AD29" s="47">
        <v>64.89</v>
      </c>
      <c r="AE29" s="47">
        <v>52.804000000000002</v>
      </c>
      <c r="AF29" s="43">
        <f>0.125*W29</f>
        <v>50.777936874999995</v>
      </c>
      <c r="AG29" s="43">
        <v>53.45</v>
      </c>
      <c r="AH29" s="26"/>
      <c r="AI29" s="47">
        <v>20.64</v>
      </c>
      <c r="AJ29" s="47">
        <v>20.059999999999999</v>
      </c>
      <c r="AK29" s="47">
        <v>-14.97</v>
      </c>
      <c r="AL29" s="47">
        <v>-21</v>
      </c>
      <c r="AM29" s="47">
        <v>-56.502000000000002</v>
      </c>
      <c r="AN29" s="47">
        <v>-62.085999999999999</v>
      </c>
      <c r="AO29" s="43">
        <f>-0.08*W29</f>
        <v>-32.497879599999997</v>
      </c>
      <c r="AP29" s="43">
        <v>1.5</v>
      </c>
      <c r="AQ29" s="26"/>
      <c r="AR29" s="32">
        <f>AI29/($L$29/1000000)</f>
        <v>0.40795486690946836</v>
      </c>
      <c r="AS29" s="32">
        <f t="shared" ref="AS29:AX29" si="98">AJ29/($L$29/1000000)</f>
        <v>0.39649101890522936</v>
      </c>
      <c r="AT29" s="32">
        <f t="shared" si="98"/>
        <v>-0.29588587004044287</v>
      </c>
      <c r="AU29" s="32">
        <f t="shared" si="98"/>
        <v>-0.41507035877416837</v>
      </c>
      <c r="AV29" s="32">
        <f t="shared" si="98"/>
        <v>-1.1167764481646696</v>
      </c>
      <c r="AW29" s="32">
        <f t="shared" si="98"/>
        <v>-1.2271456330882389</v>
      </c>
      <c r="AX29" s="32">
        <f t="shared" si="98"/>
        <v>-0.64232888309389169</v>
      </c>
      <c r="AY29" s="26"/>
      <c r="AZ29" s="47">
        <v>120</v>
      </c>
      <c r="BA29" s="47">
        <v>137</v>
      </c>
      <c r="BB29" s="47">
        <v>109.595</v>
      </c>
      <c r="BC29" s="47">
        <v>79.105000000000004</v>
      </c>
      <c r="BD29" s="47">
        <v>28.178999999999998</v>
      </c>
      <c r="BE29" s="47">
        <v>-46.960999999999999</v>
      </c>
      <c r="BF29" s="43">
        <v>15.178000000000001</v>
      </c>
      <c r="BG29" s="43">
        <v>16.75</v>
      </c>
      <c r="BH29" s="26"/>
      <c r="BI29" s="44" t="str">
        <f t="shared" si="94"/>
        <v>FRIGOGLASS</v>
      </c>
      <c r="BJ29" s="37" t="str">
        <f t="shared" si="9"/>
        <v>November 26, 2016</v>
      </c>
      <c r="BK29" s="36" t="s">
        <v>143</v>
      </c>
      <c r="BL29" s="1" t="s">
        <v>144</v>
      </c>
      <c r="BM29" s="25">
        <v>302103219557</v>
      </c>
      <c r="BN29" s="26"/>
      <c r="BO29" s="35" t="str">
        <f t="shared" si="95"/>
        <v>FRIGOGLASS</v>
      </c>
      <c r="BP29" s="26"/>
      <c r="BQ29" s="34">
        <f>$M$29/AI29</f>
        <v>0.38729774496124031</v>
      </c>
      <c r="BR29" s="34">
        <f t="shared" ref="BR29:BU29" si="99">$M$29/AJ29</f>
        <v>0.39849578544366898</v>
      </c>
      <c r="BS29" s="34">
        <f t="shared" si="99"/>
        <v>-0.53398967641950568</v>
      </c>
      <c r="BT29" s="34">
        <f t="shared" si="99"/>
        <v>-0.38065835504761902</v>
      </c>
      <c r="BU29" s="34">
        <f t="shared" si="99"/>
        <v>-0.14147862829634347</v>
      </c>
      <c r="BV29" s="34">
        <f>$M$29/AN29</f>
        <v>-0.12875407428405761</v>
      </c>
      <c r="BW29" s="34">
        <f>$M$29/AO29</f>
        <v>-0.24597990867071834</v>
      </c>
      <c r="BX29" s="26"/>
      <c r="BY29" s="34">
        <f>$M$29/Q29</f>
        <v>1.7483542837146229E-2</v>
      </c>
      <c r="BZ29" s="34">
        <f t="shared" ref="BZ29:CE29" si="100">$M$29/R29</f>
        <v>1.439784127807496E-2</v>
      </c>
      <c r="CA29" s="34">
        <f t="shared" si="100"/>
        <v>1.3752817988817204E-2</v>
      </c>
      <c r="CB29" s="34">
        <f t="shared" si="100"/>
        <v>1.5299187475598086E-2</v>
      </c>
      <c r="CC29" s="34">
        <f t="shared" si="100"/>
        <v>1.6412875695519521E-2</v>
      </c>
      <c r="CD29" s="34">
        <f t="shared" si="100"/>
        <v>1.7612161460823433E-2</v>
      </c>
      <c r="CE29" s="34">
        <f t="shared" si="100"/>
        <v>1.9678392693657468E-2</v>
      </c>
      <c r="CF29" s="26"/>
      <c r="CG29" s="34">
        <f>$M$29/AZ29</f>
        <v>6.6615212133333337E-2</v>
      </c>
      <c r="CH29" s="34">
        <f t="shared" ref="CH29:CM29" si="101">$M$29/BA29</f>
        <v>5.8349090919708024E-2</v>
      </c>
      <c r="CI29" s="34">
        <f t="shared" si="101"/>
        <v>7.293969119029152E-2</v>
      </c>
      <c r="CJ29" s="34">
        <f t="shared" si="101"/>
        <v>0.10105335258201124</v>
      </c>
      <c r="CK29" s="34">
        <f t="shared" si="101"/>
        <v>0.28368023904325917</v>
      </c>
      <c r="CL29" s="34">
        <f t="shared" si="101"/>
        <v>-0.1702226412555099</v>
      </c>
      <c r="CM29" s="34">
        <f t="shared" si="101"/>
        <v>0.52667185768876001</v>
      </c>
      <c r="CN29" s="26"/>
      <c r="CO29" s="35" t="str">
        <f t="shared" si="13"/>
        <v>FRIGOGLASS</v>
      </c>
      <c r="CP29" s="26"/>
    </row>
    <row r="30" spans="2:94">
      <c r="B30" s="3">
        <f t="shared" si="14"/>
        <v>23</v>
      </c>
      <c r="C30" s="5" t="s">
        <v>150</v>
      </c>
      <c r="D30" s="7" t="s">
        <v>151</v>
      </c>
      <c r="E30" s="7" t="s">
        <v>152</v>
      </c>
      <c r="F30" s="7" t="s">
        <v>153</v>
      </c>
      <c r="G30" s="7" t="s">
        <v>152</v>
      </c>
      <c r="H30" s="7" t="s">
        <v>154</v>
      </c>
      <c r="I30" s="26"/>
      <c r="K30" s="66">
        <v>5.22</v>
      </c>
      <c r="L30" s="67">
        <v>116915862</v>
      </c>
      <c r="M30" s="28">
        <f t="shared" si="0"/>
        <v>610.30079964000004</v>
      </c>
      <c r="O30" s="35" t="str">
        <f t="shared" si="1"/>
        <v>MYTILINEOS</v>
      </c>
      <c r="P30" s="26"/>
      <c r="Q30" s="47">
        <v>1001.4</v>
      </c>
      <c r="R30" s="47">
        <v>1571</v>
      </c>
      <c r="S30" s="47">
        <v>1454</v>
      </c>
      <c r="T30" s="47">
        <v>1402.95</v>
      </c>
      <c r="U30" s="47">
        <v>1232.604</v>
      </c>
      <c r="V30" s="47">
        <v>1382.87</v>
      </c>
      <c r="W30" s="43">
        <v>1292.56</v>
      </c>
      <c r="X30" s="43">
        <v>1315.25</v>
      </c>
      <c r="Y30" s="26"/>
      <c r="Z30" s="47">
        <v>155.55000000000001</v>
      </c>
      <c r="AA30" s="47">
        <v>192</v>
      </c>
      <c r="AB30" s="47">
        <v>164.29</v>
      </c>
      <c r="AC30" s="47">
        <v>204.85</v>
      </c>
      <c r="AD30" s="47">
        <v>253.94300000000001</v>
      </c>
      <c r="AE30" s="47">
        <v>230.83799999999999</v>
      </c>
      <c r="AF30" s="43">
        <v>221.56</v>
      </c>
      <c r="AG30" s="43">
        <v>239.23</v>
      </c>
      <c r="AH30" s="26"/>
      <c r="AI30" s="47">
        <v>55.54</v>
      </c>
      <c r="AJ30" s="47">
        <v>44.63</v>
      </c>
      <c r="AK30" s="47">
        <v>20.149999999999999</v>
      </c>
      <c r="AL30" s="47">
        <v>22.504999999999999</v>
      </c>
      <c r="AM30" s="47">
        <v>64.900000000000006</v>
      </c>
      <c r="AN30" s="47">
        <v>47.548000000000002</v>
      </c>
      <c r="AO30" s="43">
        <v>54.23</v>
      </c>
      <c r="AP30" s="43">
        <v>69.56</v>
      </c>
      <c r="AQ30" s="26"/>
      <c r="AR30" s="32">
        <f>AI30/($L$30/1000000)</f>
        <v>0.47504247114048559</v>
      </c>
      <c r="AS30" s="32">
        <f t="shared" ref="AS30:AX30" si="102">AJ30/($L$30/1000000)</f>
        <v>0.38172750246668841</v>
      </c>
      <c r="AT30" s="32">
        <f t="shared" si="102"/>
        <v>0.17234616120779231</v>
      </c>
      <c r="AU30" s="32">
        <f t="shared" si="102"/>
        <v>0.19248885151272288</v>
      </c>
      <c r="AV30" s="32">
        <f t="shared" si="102"/>
        <v>0.55510004279829883</v>
      </c>
      <c r="AW30" s="32">
        <f t="shared" si="102"/>
        <v>0.40668562149419896</v>
      </c>
      <c r="AX30" s="32">
        <f t="shared" si="102"/>
        <v>0.46383783237213777</v>
      </c>
      <c r="AY30" s="26"/>
      <c r="AZ30" s="47">
        <v>724</v>
      </c>
      <c r="BA30" s="47">
        <v>749</v>
      </c>
      <c r="BB30" s="47">
        <v>752</v>
      </c>
      <c r="BC30" s="47">
        <v>864.29100000000005</v>
      </c>
      <c r="BD30" s="47">
        <v>909.553</v>
      </c>
      <c r="BE30" s="47">
        <v>964.35799999999995</v>
      </c>
      <c r="BF30" s="43">
        <v>1074.25</v>
      </c>
      <c r="BG30" s="43">
        <v>1141.25</v>
      </c>
      <c r="BH30" s="26"/>
      <c r="BI30" s="44" t="str">
        <f t="shared" si="94"/>
        <v>MYTILINEOS</v>
      </c>
      <c r="BJ30" s="37" t="str">
        <f t="shared" si="9"/>
        <v>November 26, 2016</v>
      </c>
      <c r="BK30" s="36" t="s">
        <v>143</v>
      </c>
      <c r="BL30" s="1" t="s">
        <v>144</v>
      </c>
      <c r="BM30" s="25">
        <v>302103219557</v>
      </c>
      <c r="BN30" s="26"/>
      <c r="BO30" s="35" t="str">
        <f t="shared" si="95"/>
        <v>MYTILINEOS</v>
      </c>
      <c r="BP30" s="26"/>
      <c r="BQ30" s="34">
        <f>$M$30/AI30</f>
        <v>10.988491171047894</v>
      </c>
      <c r="BR30" s="34">
        <f t="shared" ref="BR30:BU30" si="103">$M$30/AJ30</f>
        <v>13.674676218686981</v>
      </c>
      <c r="BS30" s="34">
        <f t="shared" si="103"/>
        <v>30.287880875434247</v>
      </c>
      <c r="BT30" s="34">
        <f t="shared" si="103"/>
        <v>27.118453660964231</v>
      </c>
      <c r="BU30" s="34">
        <f t="shared" si="103"/>
        <v>9.4037103180277342</v>
      </c>
      <c r="BV30" s="34">
        <f>$M$30/AN30</f>
        <v>12.835467309666022</v>
      </c>
      <c r="BW30" s="34">
        <f>$M$30/AO30</f>
        <v>11.253933240641713</v>
      </c>
      <c r="BX30" s="26"/>
      <c r="BY30" s="34">
        <f>$M$30/Q30</f>
        <v>0.60944757303774721</v>
      </c>
      <c r="BZ30" s="34">
        <f t="shared" ref="BZ30:CE30" si="104">$M$30/R30</f>
        <v>0.38847918500318274</v>
      </c>
      <c r="CA30" s="34">
        <f t="shared" si="104"/>
        <v>0.4197392019532325</v>
      </c>
      <c r="CB30" s="34">
        <f t="shared" si="104"/>
        <v>0.43501250909868494</v>
      </c>
      <c r="CC30" s="34">
        <f t="shared" si="104"/>
        <v>0.49513128274774382</v>
      </c>
      <c r="CD30" s="34">
        <f t="shared" si="104"/>
        <v>0.44132911961355736</v>
      </c>
      <c r="CE30" s="34">
        <f t="shared" si="104"/>
        <v>0.47216438667450644</v>
      </c>
      <c r="CF30" s="26"/>
      <c r="CG30" s="34">
        <f>$M$30/AZ30</f>
        <v>0.84295690558011049</v>
      </c>
      <c r="CH30" s="34">
        <f t="shared" ref="CH30:CM30" si="105">$M$30/BA30</f>
        <v>0.81482082728971972</v>
      </c>
      <c r="CI30" s="34">
        <f t="shared" si="105"/>
        <v>0.81157021228723414</v>
      </c>
      <c r="CJ30" s="34">
        <f t="shared" si="105"/>
        <v>0.70612883813437832</v>
      </c>
      <c r="CK30" s="34">
        <f t="shared" si="105"/>
        <v>0.67098981548079117</v>
      </c>
      <c r="CL30" s="34">
        <f t="shared" si="105"/>
        <v>0.63285709211724284</v>
      </c>
      <c r="CM30" s="34">
        <f t="shared" si="105"/>
        <v>0.56811803550383988</v>
      </c>
      <c r="CN30" s="26"/>
      <c r="CO30" s="35" t="str">
        <f t="shared" si="13"/>
        <v>MYTILINEOS</v>
      </c>
      <c r="CP30" s="26"/>
    </row>
    <row r="31" spans="2:94">
      <c r="B31" s="3">
        <f t="shared" si="14"/>
        <v>24</v>
      </c>
      <c r="C31" s="5" t="s">
        <v>155</v>
      </c>
      <c r="D31" s="7" t="s">
        <v>156</v>
      </c>
      <c r="E31" s="7" t="s">
        <v>157</v>
      </c>
      <c r="F31" s="7" t="s">
        <v>158</v>
      </c>
      <c r="G31" s="7" t="s">
        <v>157</v>
      </c>
      <c r="H31" s="7" t="s">
        <v>159</v>
      </c>
      <c r="I31" s="26"/>
      <c r="K31" s="66">
        <v>7.54</v>
      </c>
      <c r="L31" s="67">
        <v>51950600</v>
      </c>
      <c r="M31" s="28">
        <f t="shared" si="0"/>
        <v>391.70752400000003</v>
      </c>
      <c r="O31" s="35" t="str">
        <f t="shared" si="1"/>
        <v>METKA</v>
      </c>
      <c r="P31" s="26"/>
      <c r="Q31" s="47">
        <v>613.70000000000005</v>
      </c>
      <c r="R31" s="47">
        <v>815.12</v>
      </c>
      <c r="S31" s="47">
        <v>547.5</v>
      </c>
      <c r="T31" s="47">
        <v>606.49099999999999</v>
      </c>
      <c r="U31" s="47">
        <v>609.27099999999996</v>
      </c>
      <c r="V31" s="47">
        <v>668.01599999999996</v>
      </c>
      <c r="W31" s="43">
        <v>485.23</v>
      </c>
      <c r="X31" s="43">
        <v>425.65</v>
      </c>
      <c r="Y31" s="26"/>
      <c r="Z31" s="47">
        <v>133.69999999999999</v>
      </c>
      <c r="AA31" s="47">
        <v>161.53</v>
      </c>
      <c r="AB31" s="47">
        <v>92.72</v>
      </c>
      <c r="AC31" s="47">
        <v>101.9</v>
      </c>
      <c r="AD31" s="47">
        <v>103.89100000000001</v>
      </c>
      <c r="AE31" s="47">
        <v>116.375</v>
      </c>
      <c r="AF31" s="43">
        <v>85.56</v>
      </c>
      <c r="AG31" s="43">
        <v>57.56</v>
      </c>
      <c r="AH31" s="26"/>
      <c r="AI31" s="47">
        <v>78.12</v>
      </c>
      <c r="AJ31" s="47">
        <v>115.01</v>
      </c>
      <c r="AK31" s="47">
        <v>70.05</v>
      </c>
      <c r="AL31" s="47">
        <v>91.6</v>
      </c>
      <c r="AM31" s="47">
        <v>90.094999999999999</v>
      </c>
      <c r="AN31" s="47">
        <v>68.917000000000002</v>
      </c>
      <c r="AO31" s="43">
        <v>40.56</v>
      </c>
      <c r="AP31" s="43">
        <v>35.119999999999997</v>
      </c>
      <c r="AQ31" s="26"/>
      <c r="AR31" s="32">
        <f>AI31/($L$31/1000000)</f>
        <v>1.5037362417373428</v>
      </c>
      <c r="AS31" s="32">
        <f t="shared" ref="AS31:AX31" si="106">AJ31/($L$31/1000000)</f>
        <v>2.2138339114466437</v>
      </c>
      <c r="AT31" s="32">
        <f t="shared" si="106"/>
        <v>1.348396361158485</v>
      </c>
      <c r="AU31" s="32">
        <f t="shared" si="106"/>
        <v>1.7632135143771197</v>
      </c>
      <c r="AV31" s="32">
        <f t="shared" si="106"/>
        <v>1.7342436853472336</v>
      </c>
      <c r="AW31" s="32">
        <f t="shared" si="106"/>
        <v>1.3265871808987768</v>
      </c>
      <c r="AX31" s="32">
        <f t="shared" si="106"/>
        <v>0.78074170461938841</v>
      </c>
      <c r="AY31" s="26"/>
      <c r="AZ31" s="47">
        <v>238</v>
      </c>
      <c r="BA31" s="47">
        <v>330</v>
      </c>
      <c r="BB31" s="47">
        <v>352.8</v>
      </c>
      <c r="BC31" s="47">
        <v>433</v>
      </c>
      <c r="BD31" s="47">
        <v>507.79</v>
      </c>
      <c r="BE31" s="47">
        <v>550.45699999999999</v>
      </c>
      <c r="BF31" s="43">
        <f>BE31+0.65*AO31</f>
        <v>576.82100000000003</v>
      </c>
      <c r="BG31" s="43">
        <f>BF31+0.65*AP31</f>
        <v>599.649</v>
      </c>
      <c r="BH31" s="26"/>
      <c r="BI31" s="44" t="str">
        <f t="shared" si="94"/>
        <v>METKA</v>
      </c>
      <c r="BJ31" s="37" t="str">
        <f t="shared" si="9"/>
        <v>November 26, 2016</v>
      </c>
      <c r="BK31" s="36" t="s">
        <v>143</v>
      </c>
      <c r="BL31" s="1" t="s">
        <v>144</v>
      </c>
      <c r="BM31" s="25">
        <v>302103219557</v>
      </c>
      <c r="BN31" s="26"/>
      <c r="BO31" s="35" t="str">
        <f t="shared" si="95"/>
        <v>METKA</v>
      </c>
      <c r="BP31" s="26"/>
      <c r="BQ31" s="34">
        <f>$M$31/AI31</f>
        <v>5.0141772145417312</v>
      </c>
      <c r="BR31" s="34">
        <f t="shared" ref="BR31:BU31" si="107">$M$31/AJ31</f>
        <v>3.4058562211981567</v>
      </c>
      <c r="BS31" s="34">
        <f t="shared" si="107"/>
        <v>5.5918276088508216</v>
      </c>
      <c r="BT31" s="34">
        <f t="shared" si="107"/>
        <v>4.2762830131004375</v>
      </c>
      <c r="BU31" s="34">
        <f t="shared" si="107"/>
        <v>4.3477165658471622</v>
      </c>
      <c r="BV31" s="34">
        <f>$M$31/AN31</f>
        <v>5.6837576214867163</v>
      </c>
      <c r="BW31" s="34">
        <f>$M$31/AO31</f>
        <v>9.6574833333333334</v>
      </c>
      <c r="BX31" s="26"/>
      <c r="BY31" s="34">
        <f>$M$31/Q31</f>
        <v>0.63827199608929441</v>
      </c>
      <c r="BZ31" s="34">
        <f t="shared" ref="BZ31:CE31" si="108">$M$31/R31</f>
        <v>0.48055197271567379</v>
      </c>
      <c r="CA31" s="34">
        <f t="shared" si="108"/>
        <v>0.7154475324200914</v>
      </c>
      <c r="CB31" s="34">
        <f t="shared" si="108"/>
        <v>0.64585875800300419</v>
      </c>
      <c r="CC31" s="34">
        <f t="shared" si="108"/>
        <v>0.64291181428297106</v>
      </c>
      <c r="CD31" s="34">
        <f t="shared" si="108"/>
        <v>0.58637446408469263</v>
      </c>
      <c r="CE31" s="34">
        <f t="shared" si="108"/>
        <v>0.8072615543144489</v>
      </c>
      <c r="CF31" s="26"/>
      <c r="CG31" s="34">
        <f>$M$31/AZ31</f>
        <v>1.6458299327731094</v>
      </c>
      <c r="CH31" s="34">
        <f t="shared" ref="CH31:CM31" si="109">$M$31/BA31</f>
        <v>1.186992496969697</v>
      </c>
      <c r="CI31" s="34">
        <f t="shared" si="109"/>
        <v>1.1102820975056691</v>
      </c>
      <c r="CJ31" s="34">
        <f t="shared" si="109"/>
        <v>0.90463631408775991</v>
      </c>
      <c r="CK31" s="34">
        <f t="shared" si="109"/>
        <v>0.77139668760708169</v>
      </c>
      <c r="CL31" s="34">
        <f t="shared" si="109"/>
        <v>0.71160421976648502</v>
      </c>
      <c r="CM31" s="34">
        <f t="shared" si="109"/>
        <v>0.67907986012991906</v>
      </c>
      <c r="CN31" s="26"/>
      <c r="CO31" s="35" t="str">
        <f t="shared" si="13"/>
        <v>METKA</v>
      </c>
      <c r="CP31" s="26"/>
    </row>
    <row r="32" spans="2:94">
      <c r="B32" s="3">
        <f t="shared" si="14"/>
        <v>25</v>
      </c>
      <c r="C32" s="5" t="s">
        <v>160</v>
      </c>
      <c r="D32" s="7" t="s">
        <v>161</v>
      </c>
      <c r="E32" s="7" t="s">
        <v>162</v>
      </c>
      <c r="F32" s="7" t="s">
        <v>163</v>
      </c>
      <c r="G32" s="7" t="s">
        <v>162</v>
      </c>
      <c r="H32" s="7" t="s">
        <v>164</v>
      </c>
      <c r="I32" s="26"/>
      <c r="K32" s="66">
        <v>4.55</v>
      </c>
      <c r="L32" s="67">
        <v>65368563</v>
      </c>
      <c r="M32" s="28">
        <f t="shared" si="0"/>
        <v>297.42696164999995</v>
      </c>
      <c r="O32" s="35" t="str">
        <f t="shared" si="1"/>
        <v>EXAE</v>
      </c>
      <c r="P32" s="26"/>
      <c r="Q32" s="47">
        <v>61.66</v>
      </c>
      <c r="R32" s="47">
        <v>46.28</v>
      </c>
      <c r="S32" s="47">
        <v>32.42</v>
      </c>
      <c r="T32" s="47">
        <v>79.89</v>
      </c>
      <c r="U32" s="47">
        <v>47.3</v>
      </c>
      <c r="V32" s="47">
        <v>35.034999999999997</v>
      </c>
      <c r="W32" s="43">
        <v>33.15</v>
      </c>
      <c r="X32" s="43">
        <v>40.18</v>
      </c>
      <c r="Y32" s="26"/>
      <c r="Z32" s="47">
        <v>37</v>
      </c>
      <c r="AA32" s="47">
        <v>23.9</v>
      </c>
      <c r="AB32" s="47">
        <v>11.52</v>
      </c>
      <c r="AC32" s="47">
        <v>60.5</v>
      </c>
      <c r="AD32" s="47">
        <v>25.8</v>
      </c>
      <c r="AE32" s="47">
        <v>14.958</v>
      </c>
      <c r="AF32" s="43">
        <v>13.25</v>
      </c>
      <c r="AG32" s="43">
        <v>18.96</v>
      </c>
      <c r="AH32" s="26"/>
      <c r="AI32" s="47">
        <v>22.12</v>
      </c>
      <c r="AJ32" s="47">
        <v>20.03</v>
      </c>
      <c r="AK32" s="47">
        <v>11.82</v>
      </c>
      <c r="AL32" s="47">
        <v>32.65</v>
      </c>
      <c r="AM32" s="47">
        <v>21</v>
      </c>
      <c r="AN32" s="47">
        <v>9.0380000000000003</v>
      </c>
      <c r="AO32" s="43">
        <v>8.9600000000000009</v>
      </c>
      <c r="AP32" s="43">
        <v>12.85</v>
      </c>
      <c r="AQ32" s="26"/>
      <c r="AR32" s="32">
        <f>AI32/($L$32/1000000)</f>
        <v>0.33838895923106038</v>
      </c>
      <c r="AS32" s="32">
        <f t="shared" ref="AS32:AX32" si="110">AJ32/($L$32/1000000)</f>
        <v>0.30641640386067537</v>
      </c>
      <c r="AT32" s="32">
        <f t="shared" si="110"/>
        <v>0.18082086338657929</v>
      </c>
      <c r="AU32" s="32">
        <f t="shared" si="110"/>
        <v>0.49947556595362208</v>
      </c>
      <c r="AV32" s="32">
        <f t="shared" si="110"/>
        <v>0.32125534104214593</v>
      </c>
      <c r="AW32" s="32">
        <f t="shared" si="110"/>
        <v>0.13826217963518642</v>
      </c>
      <c r="AX32" s="32">
        <f t="shared" si="110"/>
        <v>0.1370689455113156</v>
      </c>
      <c r="AY32" s="26"/>
      <c r="AZ32" s="47">
        <v>149</v>
      </c>
      <c r="BA32" s="47">
        <v>150</v>
      </c>
      <c r="BB32" s="47">
        <v>153</v>
      </c>
      <c r="BC32" s="47">
        <v>180.9</v>
      </c>
      <c r="BD32" s="47">
        <v>189.2</v>
      </c>
      <c r="BE32" s="47">
        <v>177.9</v>
      </c>
      <c r="BF32" s="43">
        <f>BE32*0.94</f>
        <v>167.226</v>
      </c>
      <c r="BG32" s="43">
        <f>BF32*0.98</f>
        <v>163.88147999999998</v>
      </c>
      <c r="BH32" s="26"/>
      <c r="BI32" s="44" t="str">
        <f t="shared" si="94"/>
        <v>EXAE</v>
      </c>
      <c r="BJ32" s="37" t="str">
        <f t="shared" si="9"/>
        <v>November 26, 2016</v>
      </c>
      <c r="BK32" s="36" t="s">
        <v>143</v>
      </c>
      <c r="BL32" s="1" t="s">
        <v>144</v>
      </c>
      <c r="BM32" s="25">
        <v>302103219557</v>
      </c>
      <c r="BN32" s="26"/>
      <c r="BO32" s="35" t="str">
        <f t="shared" si="95"/>
        <v>EXAE</v>
      </c>
      <c r="BP32" s="26"/>
      <c r="BQ32" s="34">
        <f>$M$32/AI32</f>
        <v>13.446065174050631</v>
      </c>
      <c r="BR32" s="34">
        <f t="shared" ref="BR32:BU32" si="111">$M$32/AJ32</f>
        <v>14.849074470793806</v>
      </c>
      <c r="BS32" s="34">
        <f t="shared" si="111"/>
        <v>25.163025520304565</v>
      </c>
      <c r="BT32" s="34">
        <f t="shared" si="111"/>
        <v>9.1095547212863703</v>
      </c>
      <c r="BU32" s="34">
        <f t="shared" si="111"/>
        <v>14.163188649999999</v>
      </c>
      <c r="BV32" s="34">
        <f>$M$32/AN32</f>
        <v>32.9084932119938</v>
      </c>
      <c r="BW32" s="34">
        <f>$M$32/AO32</f>
        <v>33.19497339843749</v>
      </c>
      <c r="BX32" s="26"/>
      <c r="BY32" s="34">
        <f>$M$32/Q32</f>
        <v>4.8236613955562762</v>
      </c>
      <c r="BZ32" s="34">
        <f t="shared" ref="BZ32:CE32" si="112">$M$32/R32</f>
        <v>6.4266845646067408</v>
      </c>
      <c r="CA32" s="34">
        <f t="shared" si="112"/>
        <v>9.174181420419492</v>
      </c>
      <c r="CB32" s="34">
        <f t="shared" si="112"/>
        <v>3.7229560852422074</v>
      </c>
      <c r="CC32" s="34">
        <f t="shared" si="112"/>
        <v>6.2880964408033817</v>
      </c>
      <c r="CD32" s="34">
        <f t="shared" si="112"/>
        <v>8.4894237662337666</v>
      </c>
      <c r="CE32" s="34">
        <f t="shared" si="112"/>
        <v>8.9721557058823524</v>
      </c>
      <c r="CF32" s="26"/>
      <c r="CG32" s="34">
        <f>$M$32/AZ32</f>
        <v>1.9961541050335567</v>
      </c>
      <c r="CH32" s="34">
        <f t="shared" ref="CH32:CM32" si="113">$M$32/BA32</f>
        <v>1.9828464109999997</v>
      </c>
      <c r="CI32" s="34">
        <f t="shared" si="113"/>
        <v>1.9439670696078428</v>
      </c>
      <c r="CJ32" s="34">
        <f t="shared" si="113"/>
        <v>1.6441512529021556</v>
      </c>
      <c r="CK32" s="34">
        <f t="shared" si="113"/>
        <v>1.5720241102008454</v>
      </c>
      <c r="CL32" s="34">
        <f t="shared" si="113"/>
        <v>1.6718772436762224</v>
      </c>
      <c r="CM32" s="34">
        <f t="shared" si="113"/>
        <v>1.7785928124215131</v>
      </c>
      <c r="CN32" s="26"/>
      <c r="CO32" s="35" t="str">
        <f t="shared" si="13"/>
        <v>EXAE</v>
      </c>
      <c r="CP32" s="26"/>
    </row>
    <row r="33" spans="2:94">
      <c r="C33" s="14"/>
      <c r="D33" s="7"/>
      <c r="E33" s="15"/>
      <c r="F33" s="15"/>
      <c r="G33" s="15"/>
      <c r="H33" s="15"/>
      <c r="I33" s="27"/>
      <c r="K33" s="23"/>
      <c r="L33" s="24"/>
      <c r="M33" s="24"/>
      <c r="N33" s="18"/>
      <c r="P33" s="27"/>
      <c r="Y33" s="27"/>
      <c r="AH33" s="27"/>
      <c r="AQ33" s="27"/>
      <c r="AY33" s="27"/>
      <c r="BH33" s="27"/>
      <c r="BN33" s="27"/>
      <c r="BP33" s="27"/>
      <c r="BX33" s="27"/>
      <c r="CF33" s="27"/>
      <c r="CN33" s="27"/>
      <c r="CO33" s="52"/>
      <c r="CP33" s="27"/>
    </row>
    <row r="34" spans="2:94">
      <c r="B34" s="20"/>
      <c r="C34" s="21"/>
      <c r="D34" s="22"/>
      <c r="E34" s="21"/>
      <c r="F34" s="20"/>
      <c r="G34" s="21"/>
      <c r="H34" s="20"/>
      <c r="I34" s="27"/>
      <c r="K34" s="81"/>
      <c r="L34" s="81"/>
      <c r="N34" s="18"/>
      <c r="P34" s="27"/>
      <c r="Y34" s="27"/>
      <c r="AH34" s="27"/>
      <c r="AQ34" s="27"/>
      <c r="AY34" s="27"/>
      <c r="BH34" s="27"/>
      <c r="BN34" s="27"/>
      <c r="BP34" s="27"/>
      <c r="BX34" s="27"/>
      <c r="CF34" s="27"/>
      <c r="CN34" s="27"/>
      <c r="CP34" s="27"/>
    </row>
    <row r="35" spans="2:94">
      <c r="D35" s="13"/>
    </row>
    <row r="36" spans="2:94">
      <c r="D36" s="13"/>
    </row>
    <row r="37" spans="2:94">
      <c r="D37" s="13"/>
      <c r="Z37" s="6" t="s">
        <v>129</v>
      </c>
      <c r="AI37" s="6" t="s">
        <v>128</v>
      </c>
    </row>
    <row r="38" spans="2:94">
      <c r="D38" s="13"/>
      <c r="Z38" s="31">
        <v>2010</v>
      </c>
      <c r="AA38" s="31">
        <v>2011</v>
      </c>
      <c r="AB38" s="31">
        <v>2012</v>
      </c>
      <c r="AC38" s="31">
        <v>2013</v>
      </c>
      <c r="AD38" s="31">
        <v>2014</v>
      </c>
      <c r="AE38" s="31">
        <v>2015</v>
      </c>
      <c r="AF38" s="31">
        <v>2016</v>
      </c>
      <c r="AG38" s="31">
        <v>2017</v>
      </c>
      <c r="AI38" s="31">
        <v>2010</v>
      </c>
      <c r="AJ38" s="31">
        <v>2011</v>
      </c>
      <c r="AK38" s="31">
        <v>2012</v>
      </c>
      <c r="AL38" s="31">
        <v>2013</v>
      </c>
      <c r="AM38" s="31">
        <v>2014</v>
      </c>
      <c r="AN38" s="31">
        <v>2015</v>
      </c>
      <c r="AO38" s="31">
        <v>2016</v>
      </c>
      <c r="AP38" s="31">
        <v>2017</v>
      </c>
    </row>
    <row r="39" spans="2:94">
      <c r="C39" s="16" t="s">
        <v>114</v>
      </c>
      <c r="D39" s="13"/>
      <c r="O39" s="35" t="str">
        <f t="shared" ref="O39:O45" si="114">O8</f>
        <v>FG EUROPE</v>
      </c>
      <c r="P39" s="51"/>
      <c r="Q39" s="52"/>
      <c r="R39" s="52"/>
      <c r="S39" s="51"/>
      <c r="T39" s="51"/>
      <c r="U39" s="51"/>
      <c r="V39" s="51"/>
      <c r="W39" s="51"/>
      <c r="X39" s="51"/>
      <c r="Y39" s="51"/>
      <c r="Z39" s="53">
        <f t="shared" ref="Z39:AG39" si="115">Z8/Q8</f>
        <v>0.12210104699546544</v>
      </c>
      <c r="AA39" s="53">
        <f t="shared" si="115"/>
        <v>0.11606032650114315</v>
      </c>
      <c r="AB39" s="53">
        <f t="shared" si="115"/>
        <v>0.14373391407642053</v>
      </c>
      <c r="AC39" s="53">
        <f t="shared" si="115"/>
        <v>0.14996518773397377</v>
      </c>
      <c r="AD39" s="53">
        <f t="shared" si="115"/>
        <v>5.6848184818481855E-2</v>
      </c>
      <c r="AE39" s="53">
        <f t="shared" si="115"/>
        <v>0.12343538165652489</v>
      </c>
      <c r="AF39" s="53">
        <f t="shared" si="115"/>
        <v>0.12343538165652489</v>
      </c>
      <c r="AG39" s="53">
        <f t="shared" si="115"/>
        <v>0.1252200583535529</v>
      </c>
      <c r="AH39" s="51"/>
      <c r="AI39" s="53">
        <f t="shared" ref="AI39:AP39" si="116">AI8/Q8</f>
        <v>3.5934046549273124E-2</v>
      </c>
      <c r="AJ39" s="53">
        <f t="shared" si="116"/>
        <v>4.1835465885844927E-2</v>
      </c>
      <c r="AK39" s="53">
        <f t="shared" si="116"/>
        <v>4.3123773870160725E-2</v>
      </c>
      <c r="AL39" s="53">
        <f t="shared" si="116"/>
        <v>3.6729463285672483E-2</v>
      </c>
      <c r="AM39" s="53">
        <f t="shared" si="116"/>
        <v>-4.9532453245324529E-2</v>
      </c>
      <c r="AN39" s="53">
        <f t="shared" si="116"/>
        <v>-3.8885560845393114E-4</v>
      </c>
      <c r="AO39" s="53">
        <f t="shared" si="116"/>
        <v>2.4136905736180908E-2</v>
      </c>
      <c r="AP39" s="53">
        <f t="shared" si="116"/>
        <v>2.4649617786132463E-2</v>
      </c>
      <c r="BI39" s="7" t="str">
        <f>BI8</f>
        <v>FG EUROPE</v>
      </c>
    </row>
    <row r="40" spans="2:94">
      <c r="C40" t="s">
        <v>165</v>
      </c>
      <c r="D40" s="13"/>
      <c r="O40" s="35" t="str">
        <f t="shared" si="114"/>
        <v>FF GROUP (FOLLI FOLLIE)</v>
      </c>
      <c r="P40" s="51"/>
      <c r="Q40" s="52"/>
      <c r="R40" s="52"/>
      <c r="S40" s="51"/>
      <c r="T40" s="51"/>
      <c r="U40" s="51"/>
      <c r="V40" s="51"/>
      <c r="W40" s="51"/>
      <c r="X40" s="51"/>
      <c r="Y40" s="51"/>
      <c r="Z40" s="53">
        <f t="shared" ref="Z40:Z58" si="117">Z9/Q9</f>
        <v>0.19537975327078239</v>
      </c>
      <c r="AA40" s="53">
        <f t="shared" ref="AA40:AA58" si="118">AA9/R9</f>
        <v>0.19458086263546981</v>
      </c>
      <c r="AB40" s="53">
        <f t="shared" ref="AB40:AB58" si="119">AB9/S9</f>
        <v>0.19172454798518959</v>
      </c>
      <c r="AC40" s="53">
        <f t="shared" ref="AC40:AC58" si="120">AC9/T9</f>
        <v>0.20839545964167108</v>
      </c>
      <c r="AD40" s="53">
        <f t="shared" ref="AD40:AD63" si="121">AD9/U9</f>
        <v>0.2234351030287493</v>
      </c>
      <c r="AE40" s="53">
        <f t="shared" ref="AE40:AE63" si="122">AE9/V9</f>
        <v>0.22212658333307578</v>
      </c>
      <c r="AF40" s="53">
        <f t="shared" ref="AF40:AG63" si="123">AF9/W9</f>
        <v>0.22222222222222221</v>
      </c>
      <c r="AG40" s="53">
        <f t="shared" si="123"/>
        <v>0.22068965517241379</v>
      </c>
      <c r="AH40" s="51"/>
      <c r="AI40" s="53">
        <f t="shared" ref="AI40:AI58" si="124">AI9/Q9</f>
        <v>0.10028935937212759</v>
      </c>
      <c r="AJ40" s="53">
        <f t="shared" ref="AJ40:AJ58" si="125">AJ9/R9</f>
        <v>8.7641953354348004E-2</v>
      </c>
      <c r="AK40" s="53">
        <f t="shared" ref="AK40:AK58" si="126">AK9/S9</f>
        <v>8.6141955622821009E-2</v>
      </c>
      <c r="AL40" s="53">
        <f t="shared" ref="AL40:AL58" si="127">AL9/T9</f>
        <v>0.37196779660241724</v>
      </c>
      <c r="AM40" s="53">
        <f t="shared" ref="AM40:AM63" si="128">AM9/U9</f>
        <v>0.14572331975143307</v>
      </c>
      <c r="AN40" s="53">
        <f t="shared" ref="AN40:AN63" si="129">AN9/V9</f>
        <v>0.15643475741721902</v>
      </c>
      <c r="AO40" s="53">
        <f t="shared" ref="AO40:AP63" si="130">AO9/W9</f>
        <v>0.15555555555555556</v>
      </c>
      <c r="AP40" s="53">
        <f t="shared" si="130"/>
        <v>0.15172413793103448</v>
      </c>
      <c r="BI40" s="7" t="str">
        <f t="shared" ref="BI40:BI63" si="131">BI9</f>
        <v>FF GROUP (FOLLI FOLLIE)</v>
      </c>
    </row>
    <row r="41" spans="2:94">
      <c r="C41" t="s">
        <v>115</v>
      </c>
      <c r="D41" s="13"/>
      <c r="O41" s="35" t="str">
        <f t="shared" si="114"/>
        <v>FOURLIS</v>
      </c>
      <c r="P41" s="51"/>
      <c r="Q41" s="52"/>
      <c r="R41" s="52"/>
      <c r="S41" s="51"/>
      <c r="T41" s="51"/>
      <c r="U41" s="51"/>
      <c r="V41" s="51"/>
      <c r="W41" s="51"/>
      <c r="X41" s="51"/>
      <c r="Y41" s="51"/>
      <c r="Z41" s="53">
        <f t="shared" si="117"/>
        <v>7.3101935281673594E-2</v>
      </c>
      <c r="AA41" s="53">
        <f t="shared" si="118"/>
        <v>6.3822165024905925E-2</v>
      </c>
      <c r="AB41" s="53">
        <f t="shared" si="119"/>
        <v>4.782867340868531E-2</v>
      </c>
      <c r="AC41" s="53">
        <f t="shared" si="120"/>
        <v>6.2984940647852178E-2</v>
      </c>
      <c r="AD41" s="53">
        <f t="shared" si="121"/>
        <v>6.2655732152792895E-2</v>
      </c>
      <c r="AE41" s="53">
        <f t="shared" si="122"/>
        <v>7.8679284435457783E-2</v>
      </c>
      <c r="AF41" s="53">
        <f t="shared" si="123"/>
        <v>8.1395348837209308E-2</v>
      </c>
      <c r="AG41" s="53">
        <f t="shared" si="123"/>
        <v>8.6363636363636365E-2</v>
      </c>
      <c r="AH41" s="51"/>
      <c r="AI41" s="53">
        <f t="shared" si="124"/>
        <v>2.3969286217973829E-2</v>
      </c>
      <c r="AJ41" s="53">
        <f t="shared" si="125"/>
        <v>4.0524907073376092E-3</v>
      </c>
      <c r="AK41" s="53">
        <f t="shared" si="126"/>
        <v>-2.6776918500892328E-2</v>
      </c>
      <c r="AL41" s="53">
        <f t="shared" si="127"/>
        <v>-2.0564335149316462E-2</v>
      </c>
      <c r="AM41" s="53">
        <f t="shared" si="128"/>
        <v>-2.7759634225996081E-2</v>
      </c>
      <c r="AN41" s="53">
        <f t="shared" si="129"/>
        <v>6.1045936463968416E-4</v>
      </c>
      <c r="AO41" s="53">
        <f t="shared" si="130"/>
        <v>4.6511627906976744E-3</v>
      </c>
      <c r="AP41" s="53">
        <f t="shared" si="130"/>
        <v>9.0909090909090905E-3</v>
      </c>
      <c r="BI41" s="7" t="str">
        <f t="shared" si="131"/>
        <v>FOURLIS</v>
      </c>
    </row>
    <row r="42" spans="2:94">
      <c r="C42" t="s">
        <v>136</v>
      </c>
      <c r="D42" s="13"/>
      <c r="O42" s="35" t="str">
        <f t="shared" si="114"/>
        <v>HELLENIC CABLES</v>
      </c>
      <c r="P42" s="51"/>
      <c r="Q42" s="52"/>
      <c r="R42" s="52"/>
      <c r="S42" s="51"/>
      <c r="T42" s="51"/>
      <c r="U42" s="51"/>
      <c r="V42" s="51"/>
      <c r="W42" s="51"/>
      <c r="X42" s="51"/>
      <c r="Y42" s="51"/>
      <c r="Z42" s="53">
        <f t="shared" si="117"/>
        <v>3.758150047756792E-2</v>
      </c>
      <c r="AA42" s="53">
        <f t="shared" si="118"/>
        <v>5.0290729873235872E-2</v>
      </c>
      <c r="AB42" s="53">
        <f t="shared" si="119"/>
        <v>2.4354713889015341E-2</v>
      </c>
      <c r="AC42" s="53">
        <f t="shared" si="120"/>
        <v>3.1852170993445792E-3</v>
      </c>
      <c r="AD42" s="53">
        <f t="shared" si="121"/>
        <v>-2.9685806560380057E-2</v>
      </c>
      <c r="AE42" s="53">
        <f t="shared" si="122"/>
        <v>7.71881887744999E-2</v>
      </c>
      <c r="AF42" s="53">
        <f t="shared" si="123"/>
        <v>7.1739130434782611E-2</v>
      </c>
      <c r="AG42" s="53">
        <f t="shared" si="123"/>
        <v>7.2916666666666671E-2</v>
      </c>
      <c r="AH42" s="51"/>
      <c r="AI42" s="53">
        <f t="shared" si="124"/>
        <v>2.65309036616816E-4</v>
      </c>
      <c r="AJ42" s="53">
        <f t="shared" si="125"/>
        <v>4.2321001861664745E-3</v>
      </c>
      <c r="AK42" s="53">
        <f t="shared" si="126"/>
        <v>-2.547685164109801E-2</v>
      </c>
      <c r="AL42" s="53">
        <f t="shared" si="127"/>
        <v>-6.0965197168398752E-2</v>
      </c>
      <c r="AM42" s="53">
        <f t="shared" si="128"/>
        <v>-8.4328706146823446E-2</v>
      </c>
      <c r="AN42" s="53">
        <f t="shared" si="129"/>
        <v>-3.8507442464465642E-3</v>
      </c>
      <c r="AO42" s="53">
        <f t="shared" si="130"/>
        <v>3.2608695652173911E-3</v>
      </c>
      <c r="AP42" s="53">
        <f t="shared" si="130"/>
        <v>6.2500000000000003E-3</v>
      </c>
      <c r="BI42" s="7" t="str">
        <f t="shared" si="131"/>
        <v>HELLENIC CABLES</v>
      </c>
    </row>
    <row r="43" spans="2:94">
      <c r="C43" t="s">
        <v>168</v>
      </c>
      <c r="D43" s="13"/>
      <c r="O43" s="35" t="str">
        <f t="shared" si="114"/>
        <v>HEL. PETROLEUM (ELPE)</v>
      </c>
      <c r="P43" s="51"/>
      <c r="Q43" s="52"/>
      <c r="R43" s="52"/>
      <c r="S43" s="51"/>
      <c r="T43" s="51"/>
      <c r="U43" s="51"/>
      <c r="V43" s="51"/>
      <c r="W43" s="51"/>
      <c r="X43" s="51"/>
      <c r="Y43" s="51"/>
      <c r="Z43" s="53">
        <f t="shared" si="117"/>
        <v>5.8612531490343352E-2</v>
      </c>
      <c r="AA43" s="53">
        <f t="shared" si="118"/>
        <v>3.5550479168488656E-2</v>
      </c>
      <c r="AB43" s="53">
        <f t="shared" si="119"/>
        <v>2.8492377878414767E-2</v>
      </c>
      <c r="AC43" s="53">
        <f t="shared" si="120"/>
        <v>3.3077246534228126E-3</v>
      </c>
      <c r="AD43" s="53">
        <f t="shared" si="121"/>
        <v>-9.9151337139866905E-3</v>
      </c>
      <c r="AE43" s="53">
        <f t="shared" si="122"/>
        <v>6.0796932767355878E-2</v>
      </c>
      <c r="AF43" s="53">
        <f t="shared" si="123"/>
        <v>6.9272779534348947E-2</v>
      </c>
      <c r="AG43" s="53">
        <f t="shared" si="123"/>
        <v>6.6799468791500657E-2</v>
      </c>
      <c r="AH43" s="51"/>
      <c r="AI43" s="53">
        <f t="shared" si="124"/>
        <v>1.8376381195509391E-2</v>
      </c>
      <c r="AJ43" s="53">
        <f t="shared" si="125"/>
        <v>1.226419493269036E-2</v>
      </c>
      <c r="AK43" s="53">
        <f t="shared" si="126"/>
        <v>8.1718466271908999E-3</v>
      </c>
      <c r="AL43" s="53">
        <f t="shared" si="127"/>
        <v>-2.7829231272386575E-2</v>
      </c>
      <c r="AM43" s="53">
        <f t="shared" si="128"/>
        <v>-3.8532712134064256E-2</v>
      </c>
      <c r="AN43" s="53">
        <f t="shared" si="129"/>
        <v>6.4357113514993836E-3</v>
      </c>
      <c r="AO43" s="53">
        <f t="shared" si="130"/>
        <v>9.2267893072722051E-3</v>
      </c>
      <c r="AP43" s="53">
        <f t="shared" si="130"/>
        <v>8.8579017264276225E-3</v>
      </c>
      <c r="BI43" s="7" t="str">
        <f t="shared" si="131"/>
        <v>HEL. PETROLEUM (ELPE)</v>
      </c>
    </row>
    <row r="44" spans="2:94">
      <c r="D44" s="13"/>
      <c r="O44" s="35" t="str">
        <f t="shared" si="114"/>
        <v>IASO</v>
      </c>
      <c r="P44" s="51"/>
      <c r="Q44" s="52"/>
      <c r="R44" s="52"/>
      <c r="S44" s="51"/>
      <c r="T44" s="51"/>
      <c r="U44" s="51"/>
      <c r="V44" s="51"/>
      <c r="W44" s="51"/>
      <c r="X44" s="51"/>
      <c r="Y44" s="51"/>
      <c r="Z44" s="53">
        <f t="shared" si="117"/>
        <v>0.12937414030030667</v>
      </c>
      <c r="AA44" s="53">
        <f t="shared" si="118"/>
        <v>0.16186153690869265</v>
      </c>
      <c r="AB44" s="53">
        <f t="shared" si="119"/>
        <v>0.19398061865635571</v>
      </c>
      <c r="AC44" s="53">
        <f t="shared" si="120"/>
        <v>0.15861741470334351</v>
      </c>
      <c r="AD44" s="53">
        <f t="shared" si="121"/>
        <v>0.14717240195657769</v>
      </c>
      <c r="AE44" s="53">
        <f t="shared" si="122"/>
        <v>0.13131496278430696</v>
      </c>
      <c r="AF44" s="53">
        <f t="shared" si="123"/>
        <v>0.12380952380952381</v>
      </c>
      <c r="AG44" s="53">
        <f t="shared" si="123"/>
        <v>0.12</v>
      </c>
      <c r="AH44" s="51"/>
      <c r="AI44" s="53">
        <f t="shared" si="124"/>
        <v>-2.459634154072272E-4</v>
      </c>
      <c r="AJ44" s="53">
        <f t="shared" si="125"/>
        <v>-1.8303540870300097E-3</v>
      </c>
      <c r="AK44" s="53">
        <f t="shared" si="126"/>
        <v>-0.26059287900757211</v>
      </c>
      <c r="AL44" s="53">
        <f t="shared" si="127"/>
        <v>-1.4774417751728686E-2</v>
      </c>
      <c r="AM44" s="53">
        <f t="shared" si="128"/>
        <v>-2.619698790011156E-2</v>
      </c>
      <c r="AN44" s="53">
        <f t="shared" si="129"/>
        <v>9.4382934069501878E-2</v>
      </c>
      <c r="AO44" s="53">
        <f t="shared" si="130"/>
        <v>2.3809523809523808E-2</v>
      </c>
      <c r="AP44" s="53">
        <f t="shared" si="130"/>
        <v>2.5000000000000001E-2</v>
      </c>
      <c r="BI44" s="7" t="str">
        <f t="shared" si="131"/>
        <v>IASO</v>
      </c>
    </row>
    <row r="45" spans="2:94">
      <c r="D45" s="13"/>
      <c r="O45" s="35" t="str">
        <f t="shared" si="114"/>
        <v>INTRALOT</v>
      </c>
      <c r="P45" s="51"/>
      <c r="Q45" s="52"/>
      <c r="R45" s="52"/>
      <c r="S45" s="51"/>
      <c r="T45" s="51"/>
      <c r="U45" s="51"/>
      <c r="V45" s="51"/>
      <c r="W45" s="51"/>
      <c r="X45" s="51"/>
      <c r="Y45" s="51"/>
      <c r="Z45" s="53">
        <f t="shared" si="117"/>
        <v>0.13682811383849547</v>
      </c>
      <c r="AA45" s="53">
        <f t="shared" si="118"/>
        <v>0.12792072883693156</v>
      </c>
      <c r="AB45" s="53">
        <f t="shared" si="119"/>
        <v>0.12920908777958998</v>
      </c>
      <c r="AC45" s="53">
        <f t="shared" si="120"/>
        <v>0.12656048017772811</v>
      </c>
      <c r="AD45" s="53">
        <f t="shared" si="121"/>
        <v>9.4647096913447012E-2</v>
      </c>
      <c r="AE45" s="53">
        <f t="shared" si="122"/>
        <v>9.2543346563609782E-2</v>
      </c>
      <c r="AF45" s="53">
        <f t="shared" si="123"/>
        <v>9.5703363275537925E-2</v>
      </c>
      <c r="AG45" s="53">
        <f t="shared" si="123"/>
        <v>9.6170208950052766E-2</v>
      </c>
      <c r="AH45" s="51"/>
      <c r="AI45" s="53">
        <f t="shared" si="124"/>
        <v>3.0399176855145687E-2</v>
      </c>
      <c r="AJ45" s="53">
        <f t="shared" si="125"/>
        <v>1.4721953767359696E-2</v>
      </c>
      <c r="AK45" s="53">
        <f t="shared" si="126"/>
        <v>4.4511692324935353E-3</v>
      </c>
      <c r="AL45" s="53">
        <f t="shared" si="127"/>
        <v>-2.9666824733830055E-3</v>
      </c>
      <c r="AM45" s="53">
        <f t="shared" si="128"/>
        <v>-2.671055471616663E-2</v>
      </c>
      <c r="AN45" s="53">
        <f t="shared" si="129"/>
        <v>-3.4024441194902867E-2</v>
      </c>
      <c r="AO45" s="53">
        <f t="shared" si="130"/>
        <v>-1.4266280118410126E-2</v>
      </c>
      <c r="AP45" s="53">
        <f t="shared" si="130"/>
        <v>-2.4854146547752834E-4</v>
      </c>
      <c r="BI45" s="7" t="str">
        <f t="shared" si="131"/>
        <v>INTRALOT</v>
      </c>
    </row>
    <row r="46" spans="2:94">
      <c r="D46" s="13"/>
      <c r="O46" s="35" t="str">
        <f t="shared" ref="O46:O51" si="132">O15</f>
        <v>JUMBO *</v>
      </c>
      <c r="P46" s="51"/>
      <c r="Q46" s="52"/>
      <c r="R46" s="52"/>
      <c r="S46" s="51"/>
      <c r="T46" s="51"/>
      <c r="U46" s="51"/>
      <c r="V46" s="51"/>
      <c r="W46" s="51"/>
      <c r="X46" s="51"/>
      <c r="Y46" s="51"/>
      <c r="Z46" s="53">
        <f t="shared" si="117"/>
        <v>0.26675704833219316</v>
      </c>
      <c r="AA46" s="53">
        <f t="shared" si="118"/>
        <v>0.24695280595747968</v>
      </c>
      <c r="AB46" s="53">
        <f t="shared" si="119"/>
        <v>0.27194644258193479</v>
      </c>
      <c r="AC46" s="53">
        <f t="shared" si="120"/>
        <v>0.26683393570098668</v>
      </c>
      <c r="AD46" s="53">
        <f t="shared" si="121"/>
        <v>0.27129421864840914</v>
      </c>
      <c r="AE46" s="53">
        <f t="shared" si="122"/>
        <v>0.27296137339055793</v>
      </c>
      <c r="AF46" s="53">
        <f t="shared" si="123"/>
        <v>0.28860149812284802</v>
      </c>
      <c r="AG46" s="53">
        <f t="shared" si="123"/>
        <v>0.3014705882352941</v>
      </c>
      <c r="AH46" s="51"/>
      <c r="AI46" s="53">
        <f t="shared" si="124"/>
        <v>0.1624406683333551</v>
      </c>
      <c r="AJ46" s="53">
        <f t="shared" si="125"/>
        <v>0.19321355280019675</v>
      </c>
      <c r="AK46" s="53">
        <f t="shared" si="126"/>
        <v>0.19685811911348461</v>
      </c>
      <c r="AL46" s="53">
        <f t="shared" si="127"/>
        <v>0.14728038471877894</v>
      </c>
      <c r="AM46" s="53">
        <f t="shared" si="128"/>
        <v>0.18685926545783657</v>
      </c>
      <c r="AN46" s="53">
        <f t="shared" si="129"/>
        <v>0.17991416309012875</v>
      </c>
      <c r="AO46" s="53">
        <f t="shared" si="130"/>
        <v>0.19020040343728903</v>
      </c>
      <c r="AP46" s="53">
        <f t="shared" si="130"/>
        <v>0.19117647058823528</v>
      </c>
      <c r="BI46" s="7" t="str">
        <f t="shared" si="131"/>
        <v>JUMBO *</v>
      </c>
    </row>
    <row r="47" spans="2:94" s="40" customFormat="1">
      <c r="B47" s="39"/>
      <c r="D47" s="41"/>
      <c r="F47" s="39"/>
      <c r="H47" s="39"/>
      <c r="K47" s="39"/>
      <c r="L47" s="39"/>
      <c r="M47" s="39"/>
      <c r="O47" s="54" t="str">
        <f t="shared" si="132"/>
        <v>KORRES</v>
      </c>
      <c r="P47" s="55"/>
      <c r="Q47" s="56"/>
      <c r="R47" s="56"/>
      <c r="S47" s="55"/>
      <c r="T47" s="55"/>
      <c r="U47" s="55"/>
      <c r="V47" s="55"/>
      <c r="W47" s="55"/>
      <c r="X47" s="55"/>
      <c r="Y47" s="55"/>
      <c r="Z47" s="57">
        <f t="shared" si="117"/>
        <v>0.18920026840923823</v>
      </c>
      <c r="AA47" s="57">
        <f t="shared" si="118"/>
        <v>0.17860285698928816</v>
      </c>
      <c r="AB47" s="57">
        <f t="shared" si="119"/>
        <v>9.9915072188639653E-2</v>
      </c>
      <c r="AC47" s="57">
        <f t="shared" si="120"/>
        <v>0.17836557558660424</v>
      </c>
      <c r="AD47" s="57">
        <f t="shared" si="121"/>
        <v>0.10087930357043107</v>
      </c>
      <c r="AE47" s="57">
        <f t="shared" si="122"/>
        <v>0.15047683079792412</v>
      </c>
      <c r="AF47" s="57">
        <f t="shared" si="123"/>
        <v>0.14482758620689656</v>
      </c>
      <c r="AG47" s="57">
        <f t="shared" si="123"/>
        <v>0.13709677419354838</v>
      </c>
      <c r="AH47" s="55"/>
      <c r="AI47" s="57">
        <f t="shared" si="124"/>
        <v>4.2010325531660342E-2</v>
      </c>
      <c r="AJ47" s="57">
        <f t="shared" si="125"/>
        <v>-7.8696259589499967E-2</v>
      </c>
      <c r="AK47" s="57">
        <f t="shared" si="126"/>
        <v>-0.10433631413298695</v>
      </c>
      <c r="AL47" s="57">
        <f t="shared" si="127"/>
        <v>-0.11485591335774954</v>
      </c>
      <c r="AM47" s="57">
        <f t="shared" si="128"/>
        <v>-3.6849290909485077E-2</v>
      </c>
      <c r="AN47" s="57">
        <f t="shared" si="129"/>
        <v>-2.5597503582036725E-2</v>
      </c>
      <c r="AO47" s="57">
        <f t="shared" si="130"/>
        <v>2.5862068965517241E-2</v>
      </c>
      <c r="AP47" s="57">
        <f t="shared" si="130"/>
        <v>2.4193548387096774E-2</v>
      </c>
      <c r="AR47" s="39"/>
      <c r="AS47" s="39"/>
      <c r="AZ47" s="39"/>
      <c r="BA47" s="39"/>
      <c r="BI47" s="42" t="str">
        <f t="shared" si="131"/>
        <v>KORRES</v>
      </c>
      <c r="BJ47" s="39"/>
      <c r="BK47" s="39"/>
      <c r="BL47" s="39"/>
      <c r="BM47" s="39"/>
      <c r="BO47" s="39"/>
      <c r="BQ47" s="39"/>
      <c r="BR47" s="39"/>
      <c r="BS47" s="39"/>
      <c r="BT47" s="39"/>
      <c r="BU47" s="39"/>
      <c r="BV47" s="39"/>
      <c r="BW47" s="39"/>
      <c r="CG47" s="39"/>
      <c r="CH47" s="39"/>
      <c r="CI47" s="39"/>
      <c r="CJ47" s="39"/>
      <c r="CK47" s="39"/>
      <c r="CL47" s="39"/>
      <c r="CM47" s="39"/>
      <c r="CO47" s="39"/>
    </row>
    <row r="48" spans="2:94" s="40" customFormat="1">
      <c r="B48" s="39"/>
      <c r="D48" s="41"/>
      <c r="F48" s="39"/>
      <c r="H48" s="39"/>
      <c r="K48" s="39"/>
      <c r="L48" s="39"/>
      <c r="M48" s="39"/>
      <c r="O48" s="54" t="str">
        <f t="shared" si="132"/>
        <v>KRI-KRI</v>
      </c>
      <c r="P48" s="55"/>
      <c r="Q48" s="56"/>
      <c r="R48" s="56"/>
      <c r="S48" s="55"/>
      <c r="T48" s="55"/>
      <c r="U48" s="55"/>
      <c r="V48" s="55"/>
      <c r="W48" s="55"/>
      <c r="X48" s="55"/>
      <c r="Y48" s="55"/>
      <c r="Z48" s="57">
        <f t="shared" si="117"/>
        <v>0.11483441434029371</v>
      </c>
      <c r="AA48" s="57">
        <f t="shared" si="118"/>
        <v>0.10791609657813708</v>
      </c>
      <c r="AB48" s="57">
        <f t="shared" si="119"/>
        <v>0.13064301252972224</v>
      </c>
      <c r="AC48" s="57">
        <f t="shared" si="120"/>
        <v>0.1111865303984121</v>
      </c>
      <c r="AD48" s="57">
        <f t="shared" si="121"/>
        <v>8.0259609766163517E-2</v>
      </c>
      <c r="AE48" s="57">
        <f t="shared" si="122"/>
        <v>0.10920625621221124</v>
      </c>
      <c r="AF48" s="57">
        <f t="shared" si="123"/>
        <v>0.10434782608695653</v>
      </c>
      <c r="AG48" s="57">
        <f t="shared" si="123"/>
        <v>9.5890410958904104E-2</v>
      </c>
      <c r="AH48" s="55"/>
      <c r="AI48" s="57">
        <f t="shared" si="124"/>
        <v>5.3258620731666359E-2</v>
      </c>
      <c r="AJ48" s="57">
        <f t="shared" si="125"/>
        <v>4.62881932178935E-2</v>
      </c>
      <c r="AK48" s="57">
        <f t="shared" si="126"/>
        <v>9.0204101249599489E-2</v>
      </c>
      <c r="AL48" s="57">
        <f t="shared" si="127"/>
        <v>7.5156707690362048E-2</v>
      </c>
      <c r="AM48" s="57">
        <f t="shared" si="128"/>
        <v>4.6287267186211102E-2</v>
      </c>
      <c r="AN48" s="57">
        <f t="shared" si="129"/>
        <v>5.7404737729937136E-2</v>
      </c>
      <c r="AO48" s="57">
        <f t="shared" si="130"/>
        <v>5.0724637681159424E-2</v>
      </c>
      <c r="AP48" s="57">
        <f t="shared" si="130"/>
        <v>5.0684931506849315E-2</v>
      </c>
      <c r="AR48" s="39"/>
      <c r="AS48" s="39"/>
      <c r="AZ48" s="39"/>
      <c r="BA48" s="39"/>
      <c r="BI48" s="42" t="str">
        <f t="shared" si="131"/>
        <v>KRI-KRI</v>
      </c>
      <c r="BJ48" s="39"/>
      <c r="BK48" s="39"/>
      <c r="BL48" s="39"/>
      <c r="BM48" s="39"/>
      <c r="BO48" s="39"/>
      <c r="BQ48" s="39"/>
      <c r="BR48" s="39"/>
      <c r="BS48" s="39"/>
      <c r="BT48" s="39"/>
      <c r="BU48" s="39"/>
      <c r="BV48" s="39"/>
      <c r="BW48" s="39"/>
      <c r="CG48" s="39"/>
      <c r="CH48" s="39"/>
      <c r="CI48" s="39"/>
      <c r="CJ48" s="39"/>
      <c r="CK48" s="39"/>
      <c r="CL48" s="39"/>
      <c r="CM48" s="39"/>
      <c r="CO48" s="39"/>
    </row>
    <row r="49" spans="4:61">
      <c r="D49" s="13"/>
      <c r="O49" s="35" t="str">
        <f t="shared" si="132"/>
        <v>MEVACO</v>
      </c>
      <c r="P49" s="51"/>
      <c r="Q49" s="52"/>
      <c r="R49" s="52"/>
      <c r="S49" s="51"/>
      <c r="T49" s="51"/>
      <c r="U49" s="51"/>
      <c r="V49" s="51"/>
      <c r="W49" s="51"/>
      <c r="X49" s="51"/>
      <c r="Y49" s="51"/>
      <c r="Z49" s="53">
        <f t="shared" si="117"/>
        <v>6.5716864878815118E-2</v>
      </c>
      <c r="AA49" s="53">
        <f t="shared" si="118"/>
        <v>9.2458536786633502E-2</v>
      </c>
      <c r="AB49" s="53">
        <f t="shared" si="119"/>
        <v>0.10897298415324891</v>
      </c>
      <c r="AC49" s="53">
        <f t="shared" si="120"/>
        <v>8.6371017588369278E-2</v>
      </c>
      <c r="AD49" s="53">
        <f t="shared" si="121"/>
        <v>4.0266620460372382E-2</v>
      </c>
      <c r="AE49" s="53">
        <f t="shared" si="122"/>
        <v>2.9089150375462759E-2</v>
      </c>
      <c r="AF49" s="53">
        <f t="shared" si="123"/>
        <v>3.5294117647058823E-2</v>
      </c>
      <c r="AG49" s="53">
        <f t="shared" si="123"/>
        <v>3.888888888888889E-2</v>
      </c>
      <c r="AH49" s="51"/>
      <c r="AI49" s="53">
        <f t="shared" si="124"/>
        <v>5.6164402652197597E-3</v>
      </c>
      <c r="AJ49" s="53">
        <f t="shared" si="125"/>
        <v>3.1742040601668825E-2</v>
      </c>
      <c r="AK49" s="53">
        <f t="shared" si="126"/>
        <v>4.4279959269394771E-2</v>
      </c>
      <c r="AL49" s="53">
        <f t="shared" si="127"/>
        <v>9.3334233691791933E-4</v>
      </c>
      <c r="AM49" s="53">
        <f t="shared" si="128"/>
        <v>-5.0798740112926989E-2</v>
      </c>
      <c r="AN49" s="53">
        <f t="shared" si="129"/>
        <v>-3.6048040458864623E-2</v>
      </c>
      <c r="AO49" s="53">
        <f t="shared" si="130"/>
        <v>-2.9411764705882353E-2</v>
      </c>
      <c r="AP49" s="53">
        <f t="shared" si="130"/>
        <v>-2.7777777777777776E-2</v>
      </c>
      <c r="BI49" s="7" t="str">
        <f t="shared" si="131"/>
        <v>MEVACO</v>
      </c>
    </row>
    <row r="50" spans="4:61">
      <c r="D50" s="13"/>
      <c r="O50" s="35" t="str">
        <f t="shared" si="132"/>
        <v>MLS</v>
      </c>
      <c r="P50" s="51"/>
      <c r="Q50" s="52"/>
      <c r="R50" s="52"/>
      <c r="S50" s="51"/>
      <c r="T50" s="51"/>
      <c r="U50" s="51"/>
      <c r="V50" s="51"/>
      <c r="W50" s="51"/>
      <c r="X50" s="51"/>
      <c r="Y50" s="51"/>
      <c r="Z50" s="53">
        <f t="shared" si="117"/>
        <v>0.43813417819710371</v>
      </c>
      <c r="AA50" s="53">
        <f t="shared" si="118"/>
        <v>0.53919285137243278</v>
      </c>
      <c r="AB50" s="53">
        <f t="shared" si="119"/>
        <v>0.66372155287817947</v>
      </c>
      <c r="AC50" s="53">
        <f t="shared" si="120"/>
        <v>0.61281020899791017</v>
      </c>
      <c r="AD50" s="53">
        <f t="shared" si="121"/>
        <v>0.38803894297635605</v>
      </c>
      <c r="AE50" s="53">
        <f t="shared" si="122"/>
        <v>0.23492033827033593</v>
      </c>
      <c r="AF50" s="53">
        <f t="shared" si="123"/>
        <v>0.25111111111111112</v>
      </c>
      <c r="AG50" s="53">
        <f t="shared" si="123"/>
        <v>0.24603174603174605</v>
      </c>
      <c r="AH50" s="51"/>
      <c r="AI50" s="53">
        <f t="shared" si="124"/>
        <v>0.16369388630179585</v>
      </c>
      <c r="AJ50" s="53">
        <f t="shared" si="125"/>
        <v>0.17675253245096484</v>
      </c>
      <c r="AK50" s="53">
        <f t="shared" si="126"/>
        <v>0.12620883534136546</v>
      </c>
      <c r="AL50" s="53">
        <f t="shared" si="127"/>
        <v>0.12880562534374668</v>
      </c>
      <c r="AM50" s="53">
        <f t="shared" si="128"/>
        <v>0.11729485396383867</v>
      </c>
      <c r="AN50" s="53">
        <f t="shared" si="129"/>
        <v>9.4472737466710269E-2</v>
      </c>
      <c r="AO50" s="53">
        <f t="shared" si="130"/>
        <v>0.10222222222222221</v>
      </c>
      <c r="AP50" s="53">
        <f t="shared" si="130"/>
        <v>0.10714285714285715</v>
      </c>
      <c r="BI50" s="7" t="str">
        <f t="shared" si="131"/>
        <v>MLS</v>
      </c>
    </row>
    <row r="51" spans="4:61">
      <c r="D51" s="13"/>
      <c r="O51" s="35" t="str">
        <f t="shared" si="132"/>
        <v>MOTOR OIL</v>
      </c>
      <c r="P51" s="51"/>
      <c r="Q51" s="52"/>
      <c r="R51" s="52"/>
      <c r="S51" s="51"/>
      <c r="T51" s="51"/>
      <c r="U51" s="51"/>
      <c r="V51" s="51"/>
      <c r="W51" s="51"/>
      <c r="X51" s="51"/>
      <c r="Y51" s="51"/>
      <c r="Z51" s="53">
        <f t="shared" si="117"/>
        <v>3.8320557981448587E-2</v>
      </c>
      <c r="AA51" s="53">
        <f t="shared" si="118"/>
        <v>3.878262212826579E-2</v>
      </c>
      <c r="AB51" s="53">
        <f t="shared" si="119"/>
        <v>2.7951174373827901E-2</v>
      </c>
      <c r="AC51" s="53">
        <f t="shared" si="120"/>
        <v>1.9704085360381689E-2</v>
      </c>
      <c r="AD51" s="53">
        <f t="shared" si="121"/>
        <v>5.5556783275507718E-3</v>
      </c>
      <c r="AE51" s="53">
        <f t="shared" si="122"/>
        <v>6.9693345032693768E-2</v>
      </c>
      <c r="AF51" s="53">
        <f t="shared" si="123"/>
        <v>6.589147286821706E-2</v>
      </c>
      <c r="AG51" s="53">
        <f t="shared" si="123"/>
        <v>6.3703703703703707E-2</v>
      </c>
      <c r="AH51" s="51"/>
      <c r="AI51" s="53">
        <f t="shared" si="124"/>
        <v>2.6536296363370297E-2</v>
      </c>
      <c r="AJ51" s="53">
        <f t="shared" si="125"/>
        <v>1.6340485909872388E-2</v>
      </c>
      <c r="AK51" s="53">
        <f t="shared" si="126"/>
        <v>8.0582465208472367E-3</v>
      </c>
      <c r="AL51" s="53">
        <f t="shared" si="127"/>
        <v>-5.0429099820637879E-4</v>
      </c>
      <c r="AM51" s="53">
        <f t="shared" si="128"/>
        <v>-9.2042164814037254E-3</v>
      </c>
      <c r="AN51" s="53">
        <f t="shared" si="129"/>
        <v>2.9009598149631419E-2</v>
      </c>
      <c r="AO51" s="53">
        <f t="shared" si="130"/>
        <v>2.7427082865625462E-2</v>
      </c>
      <c r="AP51" s="53">
        <f t="shared" si="130"/>
        <v>2.6516432009694894E-2</v>
      </c>
      <c r="BI51" s="7" t="str">
        <f t="shared" si="131"/>
        <v>MOTOR OIL</v>
      </c>
    </row>
    <row r="52" spans="4:61">
      <c r="D52" s="13"/>
      <c r="O52" s="35" t="str">
        <f>O21</f>
        <v>OLP</v>
      </c>
      <c r="P52" s="51"/>
      <c r="Q52" s="52"/>
      <c r="R52" s="52"/>
      <c r="S52" s="51"/>
      <c r="T52" s="51"/>
      <c r="U52" s="51"/>
      <c r="V52" s="51"/>
      <c r="W52" s="51"/>
      <c r="X52" s="51"/>
      <c r="Y52" s="51"/>
      <c r="Z52" s="53">
        <f t="shared" si="117"/>
        <v>0.22834842403732605</v>
      </c>
      <c r="AA52" s="53">
        <f t="shared" si="118"/>
        <v>0.27068035587351641</v>
      </c>
      <c r="AB52" s="53">
        <f t="shared" si="119"/>
        <v>0.22668521089762833</v>
      </c>
      <c r="AC52" s="53">
        <f t="shared" si="120"/>
        <v>0.24154391711224221</v>
      </c>
      <c r="AD52" s="53">
        <f t="shared" si="121"/>
        <v>0.21059492906441721</v>
      </c>
      <c r="AE52" s="53">
        <f t="shared" si="122"/>
        <v>0.23548257909491391</v>
      </c>
      <c r="AF52" s="53">
        <f t="shared" si="123"/>
        <v>0.18367346938775511</v>
      </c>
      <c r="AG52" s="53">
        <f t="shared" si="123"/>
        <v>0.1816326530612245</v>
      </c>
      <c r="AH52" s="51"/>
      <c r="AI52" s="53">
        <f t="shared" si="124"/>
        <v>6.1085966434777879E-2</v>
      </c>
      <c r="AJ52" s="53">
        <f t="shared" si="125"/>
        <v>6.1544205176470725E-2</v>
      </c>
      <c r="AK52" s="53">
        <f t="shared" si="126"/>
        <v>6.7334978234764337E-2</v>
      </c>
      <c r="AL52" s="53">
        <f t="shared" si="127"/>
        <v>7.406066708595356E-2</v>
      </c>
      <c r="AM52" s="53">
        <f t="shared" si="128"/>
        <v>6.4837833972392636E-2</v>
      </c>
      <c r="AN52" s="53">
        <f t="shared" si="129"/>
        <v>8.3850620744893883E-2</v>
      </c>
      <c r="AO52" s="53">
        <f t="shared" si="130"/>
        <v>5.1020408163265307E-2</v>
      </c>
      <c r="AP52" s="53">
        <f t="shared" si="130"/>
        <v>5.1020408163265307E-2</v>
      </c>
      <c r="BI52" s="7" t="str">
        <f t="shared" si="131"/>
        <v>OLP</v>
      </c>
    </row>
    <row r="53" spans="4:61">
      <c r="O53" s="35" t="str">
        <f t="shared" ref="O53:O63" si="133">O22</f>
        <v>OPAP</v>
      </c>
      <c r="P53" s="51"/>
      <c r="Q53" s="52"/>
      <c r="R53" s="52"/>
      <c r="S53" s="51"/>
      <c r="T53" s="51"/>
      <c r="U53" s="51"/>
      <c r="V53" s="51"/>
      <c r="W53" s="51"/>
      <c r="X53" s="51"/>
      <c r="Y53" s="51"/>
      <c r="Z53" s="53">
        <f t="shared" si="117"/>
        <v>0.17728586395175888</v>
      </c>
      <c r="AA53" s="53">
        <f t="shared" si="118"/>
        <v>0.16845845817596794</v>
      </c>
      <c r="AB53" s="53">
        <f t="shared" si="119"/>
        <v>0.1696546101497925</v>
      </c>
      <c r="AC53" s="53">
        <f t="shared" si="120"/>
        <v>6.3459276233277781E-2</v>
      </c>
      <c r="AD53" s="53">
        <f t="shared" si="121"/>
        <v>8.1360211802007573E-2</v>
      </c>
      <c r="AE53" s="53">
        <f t="shared" si="122"/>
        <v>8.8577618251119192E-2</v>
      </c>
      <c r="AF53" s="53">
        <f t="shared" si="123"/>
        <v>7.9304351162067008E-2</v>
      </c>
      <c r="AG53" s="53">
        <f t="shared" si="123"/>
        <v>8.2689450543699722E-2</v>
      </c>
      <c r="AH53" s="51"/>
      <c r="AI53" s="53">
        <f t="shared" si="124"/>
        <v>0.11202340849199856</v>
      </c>
      <c r="AJ53" s="53">
        <f t="shared" si="125"/>
        <v>0.12331297535130883</v>
      </c>
      <c r="AK53" s="53">
        <f t="shared" si="126"/>
        <v>0.12727450808585294</v>
      </c>
      <c r="AL53" s="53">
        <f t="shared" si="127"/>
        <v>4.2101292087145151E-2</v>
      </c>
      <c r="AM53" s="53">
        <f t="shared" si="128"/>
        <v>4.5784152040632325E-2</v>
      </c>
      <c r="AN53" s="53">
        <f t="shared" si="129"/>
        <v>4.9495727003650417E-2</v>
      </c>
      <c r="AO53" s="53">
        <f t="shared" si="130"/>
        <v>4.604768777152278E-2</v>
      </c>
      <c r="AP53" s="53">
        <f t="shared" si="130"/>
        <v>4.8157208413234211E-2</v>
      </c>
      <c r="BI53" s="7" t="str">
        <f t="shared" si="131"/>
        <v>OPAP</v>
      </c>
    </row>
    <row r="54" spans="4:61">
      <c r="O54" s="35" t="str">
        <f t="shared" si="133"/>
        <v>OTE</v>
      </c>
      <c r="P54" s="51"/>
      <c r="Q54" s="52"/>
      <c r="R54" s="52"/>
      <c r="S54" s="51"/>
      <c r="T54" s="51"/>
      <c r="U54" s="51"/>
      <c r="V54" s="51"/>
      <c r="W54" s="51"/>
      <c r="X54" s="51"/>
      <c r="Y54" s="51"/>
      <c r="Z54" s="53">
        <f t="shared" si="117"/>
        <v>0.31879696505435179</v>
      </c>
      <c r="AA54" s="53">
        <f t="shared" si="118"/>
        <v>0.33003195522299184</v>
      </c>
      <c r="AB54" s="53">
        <f t="shared" si="119"/>
        <v>0.32166362607671523</v>
      </c>
      <c r="AC54" s="53">
        <f t="shared" si="120"/>
        <v>0.29054537381909673</v>
      </c>
      <c r="AD54" s="53">
        <f t="shared" si="121"/>
        <v>0.35358819926500612</v>
      </c>
      <c r="AE54" s="53">
        <f t="shared" si="122"/>
        <v>0.31271618540059953</v>
      </c>
      <c r="AF54" s="53">
        <f t="shared" si="123"/>
        <v>0.32799999999999996</v>
      </c>
      <c r="AG54" s="53">
        <f t="shared" si="123"/>
        <v>0.32799999999999996</v>
      </c>
      <c r="AH54" s="51"/>
      <c r="AI54" s="53">
        <f t="shared" si="124"/>
        <v>9.9036988400087542E-3</v>
      </c>
      <c r="AJ54" s="53">
        <f t="shared" si="125"/>
        <v>2.3758013615703708E-2</v>
      </c>
      <c r="AK54" s="53">
        <f t="shared" si="126"/>
        <v>0.10897628339837885</v>
      </c>
      <c r="AL54" s="53">
        <f t="shared" si="127"/>
        <v>7.8118447990922768E-2</v>
      </c>
      <c r="AM54" s="53">
        <f t="shared" si="128"/>
        <v>6.8242139648836256E-2</v>
      </c>
      <c r="AN54" s="53">
        <f t="shared" si="129"/>
        <v>3.8919777601270848E-2</v>
      </c>
      <c r="AO54" s="53">
        <f t="shared" si="130"/>
        <v>3.453163252158227E-2</v>
      </c>
      <c r="AP54" s="53">
        <f t="shared" si="130"/>
        <v>3.486106838921358E-2</v>
      </c>
      <c r="BI54" s="7" t="str">
        <f t="shared" si="131"/>
        <v>OTE</v>
      </c>
    </row>
    <row r="55" spans="4:61">
      <c r="O55" s="35" t="str">
        <f t="shared" si="133"/>
        <v>PPC (DEI)</v>
      </c>
      <c r="P55" s="51"/>
      <c r="Q55" s="52"/>
      <c r="R55" s="52"/>
      <c r="S55" s="51"/>
      <c r="T55" s="51"/>
      <c r="U55" s="51"/>
      <c r="V55" s="51"/>
      <c r="W55" s="51"/>
      <c r="X55" s="51"/>
      <c r="Y55" s="51"/>
      <c r="Z55" s="53">
        <f t="shared" si="117"/>
        <v>0.25779158143611447</v>
      </c>
      <c r="AA55" s="53">
        <f t="shared" si="118"/>
        <v>0.14143695389106697</v>
      </c>
      <c r="AB55" s="53">
        <f t="shared" si="119"/>
        <v>0.16555025026640616</v>
      </c>
      <c r="AC55" s="53">
        <f t="shared" si="120"/>
        <v>0.14765116407601625</v>
      </c>
      <c r="AD55" s="53">
        <f t="shared" si="121"/>
        <v>0.17431101444030578</v>
      </c>
      <c r="AE55" s="53">
        <f t="shared" si="122"/>
        <v>0.14443334816453426</v>
      </c>
      <c r="AF55" s="53">
        <f t="shared" si="123"/>
        <v>0.13687983399358611</v>
      </c>
      <c r="AG55" s="53">
        <f t="shared" si="123"/>
        <v>0.13294745562007365</v>
      </c>
      <c r="AH55" s="51"/>
      <c r="AI55" s="53">
        <f t="shared" si="124"/>
        <v>9.6032829053044097E-2</v>
      </c>
      <c r="AJ55" s="53">
        <f t="shared" si="125"/>
        <v>-2.7014708485564299E-2</v>
      </c>
      <c r="AK55" s="53">
        <f t="shared" si="126"/>
        <v>6.9810276043227809E-3</v>
      </c>
      <c r="AL55" s="53">
        <f t="shared" si="127"/>
        <v>-3.7731437672819362E-2</v>
      </c>
      <c r="AM55" s="53">
        <f t="shared" si="128"/>
        <v>1.5574239761977892E-2</v>
      </c>
      <c r="AN55" s="53">
        <f t="shared" si="129"/>
        <v>-1.7884615116387732E-2</v>
      </c>
      <c r="AO55" s="53">
        <f t="shared" si="130"/>
        <v>1.2676853423882287E-2</v>
      </c>
      <c r="AP55" s="53">
        <f t="shared" si="130"/>
        <v>1.0676407284086529E-2</v>
      </c>
      <c r="BI55" s="7" t="str">
        <f t="shared" si="131"/>
        <v>PPC (DEI)</v>
      </c>
    </row>
    <row r="56" spans="4:61">
      <c r="O56" s="35" t="str">
        <f t="shared" si="133"/>
        <v>SARANTIS</v>
      </c>
      <c r="P56" s="51"/>
      <c r="Q56" s="52"/>
      <c r="R56" s="52"/>
      <c r="S56" s="51"/>
      <c r="T56" s="51"/>
      <c r="U56" s="51"/>
      <c r="V56" s="51"/>
      <c r="W56" s="51"/>
      <c r="X56" s="51"/>
      <c r="Y56" s="51"/>
      <c r="Z56" s="53">
        <f t="shared" si="117"/>
        <v>9.1706614167198927E-2</v>
      </c>
      <c r="AA56" s="53">
        <f t="shared" si="118"/>
        <v>8.8656058921090602E-2</v>
      </c>
      <c r="AB56" s="53">
        <f t="shared" si="119"/>
        <v>8.96870905293424E-2</v>
      </c>
      <c r="AC56" s="53">
        <f t="shared" si="120"/>
        <v>9.7491387873280225E-2</v>
      </c>
      <c r="AD56" s="53">
        <f t="shared" si="121"/>
        <v>0.10320565457502133</v>
      </c>
      <c r="AE56" s="53">
        <f t="shared" si="122"/>
        <v>0.1023209929688621</v>
      </c>
      <c r="AF56" s="53">
        <f t="shared" si="123"/>
        <v>0.10554699589445964</v>
      </c>
      <c r="AG56" s="53">
        <f t="shared" si="123"/>
        <v>0.10554699589445962</v>
      </c>
      <c r="AH56" s="51"/>
      <c r="AI56" s="53">
        <f t="shared" si="124"/>
        <v>4.2637579315411261E-2</v>
      </c>
      <c r="AJ56" s="53">
        <f t="shared" si="125"/>
        <v>4.3995321830486468E-2</v>
      </c>
      <c r="AK56" s="53">
        <f t="shared" si="126"/>
        <v>5.1501542659482827E-2</v>
      </c>
      <c r="AL56" s="53">
        <f t="shared" si="127"/>
        <v>6.5629689118075957E-2</v>
      </c>
      <c r="AM56" s="53">
        <f t="shared" si="128"/>
        <v>6.8991611521679624E-2</v>
      </c>
      <c r="AN56" s="53">
        <f t="shared" si="129"/>
        <v>6.6476538958243653E-2</v>
      </c>
      <c r="AO56" s="53">
        <f t="shared" si="130"/>
        <v>6.8748219246385051E-2</v>
      </c>
      <c r="AP56" s="53">
        <f t="shared" si="130"/>
        <v>6.8617519209794961E-2</v>
      </c>
      <c r="BI56" s="7" t="str">
        <f t="shared" si="131"/>
        <v>SARANTIS</v>
      </c>
    </row>
    <row r="57" spans="4:61">
      <c r="O57" s="35" t="str">
        <f t="shared" si="133"/>
        <v>THRACE PLASTICS</v>
      </c>
      <c r="P57" s="51"/>
      <c r="Q57" s="52"/>
      <c r="R57" s="52"/>
      <c r="S57" s="51"/>
      <c r="T57" s="51"/>
      <c r="U57" s="51"/>
      <c r="V57" s="51"/>
      <c r="W57" s="51"/>
      <c r="X57" s="51"/>
      <c r="Y57" s="51"/>
      <c r="Z57" s="53">
        <f t="shared" si="117"/>
        <v>7.8709704929217125E-2</v>
      </c>
      <c r="AA57" s="53">
        <f t="shared" si="118"/>
        <v>8.5157259386389475E-2</v>
      </c>
      <c r="AB57" s="53">
        <f t="shared" si="119"/>
        <v>9.4040370465499262E-2</v>
      </c>
      <c r="AC57" s="53">
        <f t="shared" si="120"/>
        <v>7.5169607990953624E-2</v>
      </c>
      <c r="AD57" s="53">
        <f t="shared" si="121"/>
        <v>8.4542382629951826E-2</v>
      </c>
      <c r="AE57" s="53">
        <f t="shared" si="122"/>
        <v>0.10013960110022252</v>
      </c>
      <c r="AF57" s="53">
        <f t="shared" si="123"/>
        <v>0.10678474105750226</v>
      </c>
      <c r="AG57" s="53">
        <f t="shared" si="123"/>
        <v>0.10972393757706829</v>
      </c>
      <c r="AH57" s="51"/>
      <c r="AI57" s="53">
        <f t="shared" si="124"/>
        <v>4.5625106600716359E-3</v>
      </c>
      <c r="AJ57" s="53">
        <f t="shared" si="125"/>
        <v>1.7270570993308518E-2</v>
      </c>
      <c r="AK57" s="53">
        <f t="shared" si="126"/>
        <v>2.246664752897095E-2</v>
      </c>
      <c r="AL57" s="53">
        <f t="shared" si="127"/>
        <v>9.3705239351677353E-3</v>
      </c>
      <c r="AM57" s="53">
        <f t="shared" si="128"/>
        <v>2.3366165791933281E-2</v>
      </c>
      <c r="AN57" s="53">
        <f t="shared" si="129"/>
        <v>3.3822167548964048E-2</v>
      </c>
      <c r="AO57" s="53">
        <f t="shared" si="130"/>
        <v>4.3857923718046171E-2</v>
      </c>
      <c r="AP57" s="53">
        <f t="shared" si="130"/>
        <v>4.7282726619105729E-2</v>
      </c>
      <c r="BI57" s="7" t="str">
        <f t="shared" si="131"/>
        <v>THRACE PLASTICS</v>
      </c>
    </row>
    <row r="58" spans="4:61">
      <c r="O58" s="35" t="str">
        <f>O27</f>
        <v>TITAN</v>
      </c>
      <c r="P58" s="51"/>
      <c r="Q58" s="52"/>
      <c r="R58" s="52"/>
      <c r="S58" s="51"/>
      <c r="T58" s="51"/>
      <c r="U58" s="51"/>
      <c r="V58" s="51"/>
      <c r="W58" s="51"/>
      <c r="X58" s="51"/>
      <c r="Y58" s="51"/>
      <c r="Z58" s="53">
        <f t="shared" si="117"/>
        <v>0.23331195834394675</v>
      </c>
      <c r="AA58" s="53">
        <f t="shared" si="118"/>
        <v>0.2236568676677014</v>
      </c>
      <c r="AB58" s="53">
        <f t="shared" si="119"/>
        <v>0.17320679956839366</v>
      </c>
      <c r="AC58" s="53">
        <f t="shared" si="120"/>
        <v>0.17377493049251022</v>
      </c>
      <c r="AD58" s="53">
        <f t="shared" si="121"/>
        <v>0.15711136087788993</v>
      </c>
      <c r="AE58" s="53">
        <f t="shared" si="122"/>
        <v>0.15481470882815854</v>
      </c>
      <c r="AF58" s="53">
        <f t="shared" si="123"/>
        <v>0.17142857142857143</v>
      </c>
      <c r="AG58" s="53">
        <f t="shared" si="123"/>
        <v>0.17333333333333334</v>
      </c>
      <c r="AH58" s="51"/>
      <c r="AI58" s="53">
        <f t="shared" si="124"/>
        <v>7.6324262044535005E-2</v>
      </c>
      <c r="AJ58" s="53">
        <f t="shared" si="125"/>
        <v>1.008883969639107E-2</v>
      </c>
      <c r="AK58" s="53">
        <f t="shared" si="126"/>
        <v>-2.1686448622928199E-2</v>
      </c>
      <c r="AL58" s="53">
        <f t="shared" si="127"/>
        <v>-3.1982311053109398E-2</v>
      </c>
      <c r="AM58" s="53">
        <f t="shared" si="128"/>
        <v>2.671497409389044E-2</v>
      </c>
      <c r="AN58" s="53">
        <f t="shared" si="129"/>
        <v>2.4180855630276148E-2</v>
      </c>
      <c r="AO58" s="53">
        <f t="shared" si="130"/>
        <v>1.7857142857142856E-2</v>
      </c>
      <c r="AP58" s="53">
        <f t="shared" si="130"/>
        <v>2.6666666666666668E-2</v>
      </c>
      <c r="BI58" s="7" t="str">
        <f t="shared" si="131"/>
        <v>TITAN</v>
      </c>
    </row>
    <row r="59" spans="4:61">
      <c r="O59" s="35" t="str">
        <f t="shared" si="133"/>
        <v>EYDAP</v>
      </c>
      <c r="P59" s="51"/>
      <c r="Q59" s="52"/>
      <c r="R59" s="52"/>
      <c r="S59" s="51"/>
      <c r="T59" s="51"/>
      <c r="U59" s="51"/>
      <c r="V59" s="51"/>
      <c r="W59" s="51"/>
      <c r="X59" s="51"/>
      <c r="Y59" s="51"/>
      <c r="Z59" s="53">
        <f t="shared" ref="Z59" si="134">Z28/Q28</f>
        <v>0.17282321899736147</v>
      </c>
      <c r="AA59" s="53">
        <f t="shared" ref="AA59" si="135">AA28/R28</f>
        <v>0.23572616407982261</v>
      </c>
      <c r="AB59" s="53">
        <f t="shared" ref="AB59" si="136">AB28/S28</f>
        <v>0.34684201109321888</v>
      </c>
      <c r="AC59" s="53">
        <f t="shared" ref="AC59" si="137">AC28/T28</f>
        <v>0.34848439777493528</v>
      </c>
      <c r="AD59" s="53">
        <f t="shared" si="121"/>
        <v>0.2685064049732373</v>
      </c>
      <c r="AE59" s="53">
        <f t="shared" si="122"/>
        <v>0.25904338976778613</v>
      </c>
      <c r="AF59" s="53">
        <f t="shared" si="123"/>
        <v>0.27110517691327302</v>
      </c>
      <c r="AG59" s="53">
        <f t="shared" si="123"/>
        <v>0.27531378228336956</v>
      </c>
      <c r="AH59" s="51"/>
      <c r="AI59" s="53">
        <f t="shared" ref="AI59" si="138">AI28/Q28</f>
        <v>2.9419525065963063E-2</v>
      </c>
      <c r="AJ59" s="53">
        <f t="shared" ref="AJ59" si="139">AJ28/R28</f>
        <v>8.4672949002217293E-2</v>
      </c>
      <c r="AK59" s="53">
        <f t="shared" ref="AK59" si="140">AK28/S28</f>
        <v>0.13985805451183875</v>
      </c>
      <c r="AL59" s="53">
        <f t="shared" ref="AL59" si="141">AL28/T28</f>
        <v>0.2325014129755778</v>
      </c>
      <c r="AM59" s="53">
        <f t="shared" si="128"/>
        <v>0.12854985033104874</v>
      </c>
      <c r="AN59" s="53">
        <f t="shared" si="129"/>
        <v>0.13568939464026891</v>
      </c>
      <c r="AO59" s="53">
        <f t="shared" si="130"/>
        <v>0.13084906232930751</v>
      </c>
      <c r="AP59" s="53">
        <f t="shared" si="130"/>
        <v>0.13320661356504948</v>
      </c>
      <c r="BI59" s="7" t="str">
        <f t="shared" si="131"/>
        <v>EYDAP</v>
      </c>
    </row>
    <row r="60" spans="4:61">
      <c r="O60" s="35" t="str">
        <f t="shared" si="133"/>
        <v>FRIGOGLASS</v>
      </c>
      <c r="P60" s="51"/>
      <c r="Q60" s="52"/>
      <c r="R60" s="52"/>
      <c r="S60" s="51"/>
      <c r="T60" s="51"/>
      <c r="U60" s="51"/>
      <c r="V60" s="51"/>
      <c r="W60" s="51"/>
      <c r="X60" s="51"/>
      <c r="Y60" s="51"/>
      <c r="Z60" s="53">
        <f t="shared" ref="Z60:Z63" si="142">Z29/Q29</f>
        <v>0.1622851143869472</v>
      </c>
      <c r="AA60" s="53">
        <f t="shared" ref="AA60:AA63" si="143">AA29/R29</f>
        <v>0.14697141622088938</v>
      </c>
      <c r="AB60" s="53">
        <f t="shared" ref="AB60:AB63" si="144">AB29/S29</f>
        <v>0.11664516129032258</v>
      </c>
      <c r="AC60" s="53">
        <f t="shared" ref="AC60:AC63" si="145">AC29/T29</f>
        <v>0.12040191387559808</v>
      </c>
      <c r="AD60" s="53">
        <f t="shared" si="121"/>
        <v>0.13323176866250827</v>
      </c>
      <c r="AE60" s="53">
        <f t="shared" si="122"/>
        <v>0.11633886415161684</v>
      </c>
      <c r="AF60" s="53">
        <f t="shared" si="123"/>
        <v>0.125</v>
      </c>
      <c r="AG60" s="53">
        <f t="shared" si="123"/>
        <v>0.12531220505786331</v>
      </c>
      <c r="AH60" s="51"/>
      <c r="AI60" s="53">
        <f t="shared" ref="AI60:AI63" si="146">AI29/Q29</f>
        <v>4.514238222299987E-2</v>
      </c>
      <c r="AJ60" s="53">
        <f t="shared" ref="AJ60:AJ63" si="147">AJ29/R29</f>
        <v>3.613047315430197E-2</v>
      </c>
      <c r="AK60" s="53">
        <f t="shared" ref="AK60:AK63" si="148">AK29/S29</f>
        <v>-2.575483870967742E-2</v>
      </c>
      <c r="AL60" s="53">
        <f t="shared" ref="AL60:AL63" si="149">AL29/T29</f>
        <v>-4.0191387559808611E-2</v>
      </c>
      <c r="AM60" s="53">
        <f t="shared" si="128"/>
        <v>-0.11600957609753494</v>
      </c>
      <c r="AN60" s="53">
        <f t="shared" si="129"/>
        <v>-0.13678915839173705</v>
      </c>
      <c r="AO60" s="53">
        <f t="shared" si="130"/>
        <v>-0.08</v>
      </c>
      <c r="AP60" s="53">
        <f t="shared" si="130"/>
        <v>3.5167129576575296E-3</v>
      </c>
      <c r="BI60" s="7" t="str">
        <f t="shared" si="131"/>
        <v>FRIGOGLASS</v>
      </c>
    </row>
    <row r="61" spans="4:61">
      <c r="O61" s="35" t="str">
        <f t="shared" si="133"/>
        <v>MYTILINEOS</v>
      </c>
      <c r="P61" s="51"/>
      <c r="Q61" s="52"/>
      <c r="R61" s="52"/>
      <c r="S61" s="51"/>
      <c r="T61" s="51"/>
      <c r="U61" s="51"/>
      <c r="V61" s="51"/>
      <c r="W61" s="51"/>
      <c r="X61" s="51"/>
      <c r="Y61" s="51"/>
      <c r="Z61" s="53">
        <f t="shared" si="142"/>
        <v>0.15533253445176753</v>
      </c>
      <c r="AA61" s="53">
        <f t="shared" si="143"/>
        <v>0.12221514958625079</v>
      </c>
      <c r="AB61" s="53">
        <f t="shared" si="144"/>
        <v>0.1129917469050894</v>
      </c>
      <c r="AC61" s="53">
        <f t="shared" si="145"/>
        <v>0.1460137567268969</v>
      </c>
      <c r="AD61" s="53">
        <f t="shared" si="121"/>
        <v>0.20602156085815071</v>
      </c>
      <c r="AE61" s="53">
        <f t="shared" si="122"/>
        <v>0.16692675378018179</v>
      </c>
      <c r="AF61" s="53">
        <f t="shared" si="123"/>
        <v>0.1714117719873739</v>
      </c>
      <c r="AG61" s="53">
        <f t="shared" si="123"/>
        <v>0.18188937464360386</v>
      </c>
      <c r="AH61" s="51"/>
      <c r="AI61" s="53">
        <f t="shared" si="146"/>
        <v>5.5462352706211304E-2</v>
      </c>
      <c r="AJ61" s="53">
        <f t="shared" si="147"/>
        <v>2.8408656906429026E-2</v>
      </c>
      <c r="AK61" s="53">
        <f t="shared" si="148"/>
        <v>1.3858321870701512E-2</v>
      </c>
      <c r="AL61" s="53">
        <f t="shared" si="149"/>
        <v>1.6041198902312981E-2</v>
      </c>
      <c r="AM61" s="53">
        <f t="shared" si="128"/>
        <v>5.265275790115885E-2</v>
      </c>
      <c r="AN61" s="53">
        <f t="shared" si="129"/>
        <v>3.4383564615618249E-2</v>
      </c>
      <c r="AO61" s="53">
        <f t="shared" si="130"/>
        <v>4.1955499164448844E-2</v>
      </c>
      <c r="AP61" s="53">
        <f t="shared" si="130"/>
        <v>5.2887283786352407E-2</v>
      </c>
      <c r="BI61" s="7" t="str">
        <f t="shared" si="131"/>
        <v>MYTILINEOS</v>
      </c>
    </row>
    <row r="62" spans="4:61">
      <c r="O62" s="35" t="str">
        <f t="shared" si="133"/>
        <v>METKA</v>
      </c>
      <c r="P62" s="51"/>
      <c r="Q62" s="52"/>
      <c r="R62" s="52"/>
      <c r="S62" s="51"/>
      <c r="T62" s="51"/>
      <c r="U62" s="51"/>
      <c r="V62" s="51"/>
      <c r="W62" s="51"/>
      <c r="X62" s="51"/>
      <c r="Y62" s="51"/>
      <c r="Z62" s="53">
        <f t="shared" si="142"/>
        <v>0.21785888870783768</v>
      </c>
      <c r="AA62" s="53">
        <f t="shared" si="143"/>
        <v>0.19816714103444891</v>
      </c>
      <c r="AB62" s="53">
        <f t="shared" si="144"/>
        <v>0.16935159817351597</v>
      </c>
      <c r="AC62" s="53">
        <f t="shared" si="145"/>
        <v>0.16801568366224726</v>
      </c>
      <c r="AD62" s="53">
        <f t="shared" si="121"/>
        <v>0.17051689642211759</v>
      </c>
      <c r="AE62" s="53">
        <f t="shared" si="122"/>
        <v>0.17420989916409188</v>
      </c>
      <c r="AF62" s="53">
        <f t="shared" si="123"/>
        <v>0.17632875131380996</v>
      </c>
      <c r="AG62" s="53">
        <f t="shared" si="123"/>
        <v>0.13522847409843769</v>
      </c>
      <c r="AH62" s="51"/>
      <c r="AI62" s="53">
        <f t="shared" si="146"/>
        <v>0.12729346586279941</v>
      </c>
      <c r="AJ62" s="53">
        <f t="shared" si="147"/>
        <v>0.14109578957699481</v>
      </c>
      <c r="AK62" s="53">
        <f t="shared" si="148"/>
        <v>0.12794520547945204</v>
      </c>
      <c r="AL62" s="53">
        <f t="shared" si="149"/>
        <v>0.15103274409677966</v>
      </c>
      <c r="AM62" s="53">
        <f t="shared" si="128"/>
        <v>0.14787344219567319</v>
      </c>
      <c r="AN62" s="53">
        <f t="shared" si="129"/>
        <v>0.1031666906181888</v>
      </c>
      <c r="AO62" s="53">
        <f t="shared" si="130"/>
        <v>8.3589225728005284E-2</v>
      </c>
      <c r="AP62" s="53">
        <f t="shared" si="130"/>
        <v>8.250910372371667E-2</v>
      </c>
      <c r="BI62" s="7" t="str">
        <f t="shared" si="131"/>
        <v>METKA</v>
      </c>
    </row>
    <row r="63" spans="4:61">
      <c r="O63" s="35" t="str">
        <f t="shared" si="133"/>
        <v>EXAE</v>
      </c>
      <c r="P63" s="51"/>
      <c r="Q63" s="52"/>
      <c r="R63" s="52"/>
      <c r="S63" s="51"/>
      <c r="T63" s="51"/>
      <c r="U63" s="51"/>
      <c r="V63" s="51"/>
      <c r="W63" s="51"/>
      <c r="X63" s="51"/>
      <c r="Y63" s="51"/>
      <c r="Z63" s="53">
        <f t="shared" si="142"/>
        <v>0.60006487187804092</v>
      </c>
      <c r="AA63" s="53">
        <f t="shared" si="143"/>
        <v>0.51642178046672427</v>
      </c>
      <c r="AB63" s="53">
        <f t="shared" si="144"/>
        <v>0.35533621221468226</v>
      </c>
      <c r="AC63" s="53">
        <f t="shared" si="145"/>
        <v>0.7572912755038177</v>
      </c>
      <c r="AD63" s="53">
        <f t="shared" si="121"/>
        <v>0.54545454545454553</v>
      </c>
      <c r="AE63" s="53">
        <f t="shared" si="122"/>
        <v>0.42694448408734126</v>
      </c>
      <c r="AF63" s="53">
        <f t="shared" si="123"/>
        <v>0.39969834087481149</v>
      </c>
      <c r="AG63" s="53">
        <f t="shared" si="123"/>
        <v>0.47187655550024893</v>
      </c>
      <c r="AH63" s="51"/>
      <c r="AI63" s="53">
        <f t="shared" si="146"/>
        <v>0.35874148556600716</v>
      </c>
      <c r="AJ63" s="53">
        <f t="shared" si="147"/>
        <v>0.43280034572169407</v>
      </c>
      <c r="AK63" s="53">
        <f t="shared" si="148"/>
        <v>0.364589759407773</v>
      </c>
      <c r="AL63" s="53">
        <f t="shared" si="149"/>
        <v>0.40868694454875454</v>
      </c>
      <c r="AM63" s="53">
        <f t="shared" si="128"/>
        <v>0.44397463002114168</v>
      </c>
      <c r="AN63" s="53">
        <f t="shared" si="129"/>
        <v>0.2579706008277437</v>
      </c>
      <c r="AO63" s="53">
        <f t="shared" si="130"/>
        <v>0.27028657616892915</v>
      </c>
      <c r="AP63" s="53">
        <f t="shared" si="130"/>
        <v>0.31981085116973618</v>
      </c>
      <c r="BI63" s="7" t="str">
        <f t="shared" si="131"/>
        <v>EXAE</v>
      </c>
    </row>
    <row r="64" spans="4:61">
      <c r="O64" s="52"/>
      <c r="P64" s="51"/>
      <c r="Q64" s="52"/>
      <c r="R64" s="52"/>
      <c r="S64" s="51"/>
      <c r="T64" s="51"/>
      <c r="U64" s="51"/>
      <c r="V64" s="51"/>
      <c r="W64" s="51"/>
      <c r="X64" s="51"/>
      <c r="Y64" s="51"/>
      <c r="Z64" s="52"/>
      <c r="AA64" s="52"/>
      <c r="AB64" s="51"/>
      <c r="AC64" s="51"/>
      <c r="AD64" s="51"/>
      <c r="AE64" s="51"/>
      <c r="AF64" s="51"/>
      <c r="AG64" s="51"/>
      <c r="AH64" s="51"/>
      <c r="AI64" s="52"/>
      <c r="AJ64" s="52"/>
      <c r="AK64" s="51"/>
      <c r="AL64" s="51"/>
      <c r="AM64" s="51"/>
      <c r="AN64" s="51"/>
      <c r="AO64" s="51"/>
      <c r="AP64" s="51"/>
    </row>
  </sheetData>
  <hyperlinks>
    <hyperlink ref="BL28" r:id="rId1"/>
    <hyperlink ref="BL29:BL32" r:id="rId2" display="gsavvakis@valueinvest.gr"/>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ColWidth="9.125" defaultRowHeight="15"/>
  <cols>
    <col min="1" max="16384" width="9.1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Introduction</vt: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2016-10-27T12:13:11Z</dcterms:modified>
</cp:coreProperties>
</file>