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5670" windowWidth="19095" windowHeight="5895" tabRatio="622" activeTab="1"/>
  </bookViews>
  <sheets>
    <sheet name="Introduction" sheetId="9" r:id="rId1"/>
    <sheet name="Greek Equities Estimates VRS" sheetId="4" r:id="rId2"/>
    <sheet name="Blank" sheetId="7" r:id="rId3"/>
  </sheets>
  <externalReferences>
    <externalReference r:id="rId4"/>
    <externalReference r:id="rId5"/>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AR35" i="4"/>
  <c r="AP35"/>
  <c r="AQ35"/>
  <c r="Y27"/>
  <c r="X27"/>
  <c r="Y21"/>
  <c r="X21"/>
  <c r="AR15"/>
  <c r="AS15" s="1"/>
  <c r="AH15"/>
  <c r="AI15" s="1"/>
  <c r="AI46" s="1"/>
  <c r="Y15"/>
  <c r="X15"/>
  <c r="BL13"/>
  <c r="BM13" s="1"/>
  <c r="AS13"/>
  <c r="AS44" s="1"/>
  <c r="AR13"/>
  <c r="AH13"/>
  <c r="AI13" s="1"/>
  <c r="Y13"/>
  <c r="X13"/>
  <c r="BL27"/>
  <c r="BM27" s="1"/>
  <c r="BL21"/>
  <c r="BM21" s="1"/>
  <c r="BL18"/>
  <c r="BM18" s="1"/>
  <c r="BL17"/>
  <c r="BM17" s="1"/>
  <c r="BL16"/>
  <c r="BM16" s="1"/>
  <c r="BL15"/>
  <c r="BM15" s="1"/>
  <c r="AS42"/>
  <c r="AH11"/>
  <c r="AI11" s="1"/>
  <c r="AI42" s="1"/>
  <c r="Y11"/>
  <c r="X11"/>
  <c r="AG11"/>
  <c r="AF11"/>
  <c r="BL11"/>
  <c r="AR10"/>
  <c r="AS41" s="1"/>
  <c r="AH10"/>
  <c r="AI10" s="1"/>
  <c r="AI41" s="1"/>
  <c r="Y10"/>
  <c r="X10"/>
  <c r="BL10"/>
  <c r="BM9"/>
  <c r="BL9"/>
  <c r="AS9"/>
  <c r="AS40" s="1"/>
  <c r="AR9"/>
  <c r="AI9"/>
  <c r="AH9"/>
  <c r="AS39"/>
  <c r="AS43"/>
  <c r="AS45"/>
  <c r="AS47"/>
  <c r="AS48"/>
  <c r="AS49"/>
  <c r="AS50"/>
  <c r="AS51"/>
  <c r="AS52"/>
  <c r="AS53"/>
  <c r="AS54"/>
  <c r="AS55"/>
  <c r="AS56"/>
  <c r="AS57"/>
  <c r="AS58"/>
  <c r="AS59"/>
  <c r="AS60"/>
  <c r="AS61"/>
  <c r="AS62"/>
  <c r="AS63"/>
  <c r="AI39"/>
  <c r="AI40"/>
  <c r="AI43"/>
  <c r="AI45"/>
  <c r="AI47"/>
  <c r="AI48"/>
  <c r="AI49"/>
  <c r="AI50"/>
  <c r="AI51"/>
  <c r="AI52"/>
  <c r="AI53"/>
  <c r="AI54"/>
  <c r="AI55"/>
  <c r="AI56"/>
  <c r="AI57"/>
  <c r="AI58"/>
  <c r="AI59"/>
  <c r="AI60"/>
  <c r="AI61"/>
  <c r="AI62"/>
  <c r="AI63"/>
  <c r="Y9"/>
  <c r="X9"/>
  <c r="AS46" l="1"/>
  <c r="AI44"/>
  <c r="BM11"/>
  <c r="BM10"/>
  <c r="CR6"/>
  <c r="CS6"/>
  <c r="CT6"/>
  <c r="CU6"/>
  <c r="CV6"/>
  <c r="CW6"/>
  <c r="CX6"/>
  <c r="CY6"/>
  <c r="CQ6"/>
  <c r="CH6"/>
  <c r="CI6"/>
  <c r="CJ6"/>
  <c r="CK6"/>
  <c r="CL6"/>
  <c r="CM6"/>
  <c r="CN6"/>
  <c r="CO6"/>
  <c r="CG6"/>
  <c r="BX6"/>
  <c r="BY6"/>
  <c r="BZ6"/>
  <c r="CA6"/>
  <c r="CB6"/>
  <c r="CC6"/>
  <c r="CD6"/>
  <c r="CE6"/>
  <c r="BW6"/>
  <c r="BF6"/>
  <c r="BG6"/>
  <c r="BH6"/>
  <c r="BI6"/>
  <c r="BJ6"/>
  <c r="BK6"/>
  <c r="BL6"/>
  <c r="BM6"/>
  <c r="BE6"/>
  <c r="AV6"/>
  <c r="AW6"/>
  <c r="AX6"/>
  <c r="AY6"/>
  <c r="AZ6"/>
  <c r="BA6"/>
  <c r="BB6"/>
  <c r="BC6"/>
  <c r="AU6"/>
  <c r="AL6"/>
  <c r="AM6"/>
  <c r="AN6"/>
  <c r="AO6"/>
  <c r="AP6"/>
  <c r="AQ6"/>
  <c r="AR6"/>
  <c r="AS6"/>
  <c r="AK6"/>
  <c r="AB6"/>
  <c r="AC6"/>
  <c r="AD6"/>
  <c r="AE6"/>
  <c r="AF6"/>
  <c r="AG6"/>
  <c r="AH6"/>
  <c r="AI6"/>
  <c r="AA6"/>
  <c r="BB8"/>
  <c r="BC8"/>
  <c r="BB9"/>
  <c r="BC9"/>
  <c r="BB10"/>
  <c r="BC10"/>
  <c r="BB11"/>
  <c r="BC11"/>
  <c r="BB12"/>
  <c r="BC12"/>
  <c r="BB13"/>
  <c r="BC13"/>
  <c r="BB14"/>
  <c r="BC14"/>
  <c r="BB15"/>
  <c r="BC15"/>
  <c r="BB16"/>
  <c r="BC16"/>
  <c r="BB17"/>
  <c r="BC17"/>
  <c r="BB18"/>
  <c r="BC18"/>
  <c r="BB19"/>
  <c r="BC19"/>
  <c r="BB20"/>
  <c r="BC20"/>
  <c r="BB21"/>
  <c r="BC21"/>
  <c r="BB22"/>
  <c r="BC22"/>
  <c r="BB23"/>
  <c r="BC23"/>
  <c r="BB24"/>
  <c r="BC24"/>
  <c r="BB25"/>
  <c r="BC25"/>
  <c r="BB26"/>
  <c r="BC26"/>
  <c r="BB27"/>
  <c r="BC27"/>
  <c r="BB28"/>
  <c r="BC28"/>
  <c r="BB29"/>
  <c r="BC29"/>
  <c r="BB30"/>
  <c r="BC30"/>
  <c r="BB31"/>
  <c r="BC31"/>
  <c r="BB32"/>
  <c r="BC32"/>
  <c r="AR12"/>
  <c r="AS12" s="1"/>
  <c r="AG26"/>
  <c r="X8"/>
  <c r="Y8" s="1"/>
  <c r="AF25" l="1"/>
  <c r="AR39" l="1"/>
  <c r="AR40"/>
  <c r="AR41"/>
  <c r="AR42"/>
  <c r="AR43"/>
  <c r="AR44"/>
  <c r="AR45"/>
  <c r="AR46"/>
  <c r="AR47"/>
  <c r="AR48"/>
  <c r="AR49"/>
  <c r="AR50"/>
  <c r="AR51"/>
  <c r="AR52"/>
  <c r="AR53"/>
  <c r="AR54"/>
  <c r="AR55"/>
  <c r="AR56"/>
  <c r="AR57"/>
  <c r="AR58"/>
  <c r="AR59"/>
  <c r="AR60"/>
  <c r="AR61"/>
  <c r="AR62"/>
  <c r="AR63"/>
  <c r="AH39"/>
  <c r="AH40"/>
  <c r="AH41"/>
  <c r="AH42"/>
  <c r="AH43"/>
  <c r="AH44"/>
  <c r="AH45"/>
  <c r="AH46"/>
  <c r="AH47"/>
  <c r="AH48"/>
  <c r="AH49"/>
  <c r="AH50"/>
  <c r="AH51"/>
  <c r="AH52"/>
  <c r="AH53"/>
  <c r="AH54"/>
  <c r="AH55"/>
  <c r="AH56"/>
  <c r="AH57"/>
  <c r="AH58"/>
  <c r="AH59"/>
  <c r="AH60"/>
  <c r="AH61"/>
  <c r="AH62"/>
  <c r="AH63"/>
  <c r="AG40"/>
  <c r="AG41"/>
  <c r="AG42"/>
  <c r="AG43"/>
  <c r="AG44"/>
  <c r="AG46"/>
  <c r="AG47"/>
  <c r="AG48"/>
  <c r="AG49"/>
  <c r="AG51"/>
  <c r="AG52"/>
  <c r="AG56"/>
  <c r="AG57"/>
  <c r="AG58"/>
  <c r="AG59"/>
  <c r="AG60"/>
  <c r="AG61"/>
  <c r="AG62"/>
  <c r="AG63"/>
  <c r="AQ40"/>
  <c r="AQ41"/>
  <c r="AQ42"/>
  <c r="AQ44"/>
  <c r="AQ46"/>
  <c r="AQ47"/>
  <c r="AQ48"/>
  <c r="AQ49"/>
  <c r="AQ51"/>
  <c r="AQ52"/>
  <c r="AQ56"/>
  <c r="AQ57"/>
  <c r="AQ58"/>
  <c r="AQ59"/>
  <c r="AQ60"/>
  <c r="AQ61"/>
  <c r="AQ62"/>
  <c r="AQ63"/>
  <c r="AQ43" l="1"/>
  <c r="AE26"/>
  <c r="AE22"/>
  <c r="AE12"/>
  <c r="BA8"/>
  <c r="BA9"/>
  <c r="BA10"/>
  <c r="BA11"/>
  <c r="BA13"/>
  <c r="BA14"/>
  <c r="BA15"/>
  <c r="BA16"/>
  <c r="BA17"/>
  <c r="BA18"/>
  <c r="BA19"/>
  <c r="BA20"/>
  <c r="BA21"/>
  <c r="BA22"/>
  <c r="BA23"/>
  <c r="BA24"/>
  <c r="BA25"/>
  <c r="BA26"/>
  <c r="BA27"/>
  <c r="BA28"/>
  <c r="BA29"/>
  <c r="BA30"/>
  <c r="BA31"/>
  <c r="BA32"/>
  <c r="AZ32"/>
  <c r="AY32"/>
  <c r="AX32"/>
  <c r="AW32"/>
  <c r="AV32"/>
  <c r="AZ31"/>
  <c r="AY31"/>
  <c r="AX31"/>
  <c r="AW31"/>
  <c r="AV31"/>
  <c r="AZ30"/>
  <c r="AY30"/>
  <c r="AX30"/>
  <c r="AW30"/>
  <c r="AV30"/>
  <c r="AZ29"/>
  <c r="AY29"/>
  <c r="AX29"/>
  <c r="AW29"/>
  <c r="AV29"/>
  <c r="AZ28"/>
  <c r="AY28"/>
  <c r="AX28"/>
  <c r="AW28"/>
  <c r="AV28"/>
  <c r="AZ27"/>
  <c r="AY27"/>
  <c r="AX27"/>
  <c r="AW27"/>
  <c r="AV27"/>
  <c r="AZ26"/>
  <c r="AY26"/>
  <c r="AX26"/>
  <c r="AW26"/>
  <c r="AV26"/>
  <c r="AZ25"/>
  <c r="AY25"/>
  <c r="AX25"/>
  <c r="AW25"/>
  <c r="AV25"/>
  <c r="AZ24"/>
  <c r="AY24"/>
  <c r="AX24"/>
  <c r="AW24"/>
  <c r="AV24"/>
  <c r="AZ23"/>
  <c r="AY23"/>
  <c r="AX23"/>
  <c r="AW23"/>
  <c r="AV23"/>
  <c r="AZ22"/>
  <c r="AY22"/>
  <c r="AX22"/>
  <c r="AW22"/>
  <c r="AV22"/>
  <c r="AZ21"/>
  <c r="AY21"/>
  <c r="AX21"/>
  <c r="AW21"/>
  <c r="AV21"/>
  <c r="AZ20"/>
  <c r="AY20"/>
  <c r="AX20"/>
  <c r="AW20"/>
  <c r="AV20"/>
  <c r="AZ19"/>
  <c r="AY19"/>
  <c r="AX19"/>
  <c r="AW19"/>
  <c r="AV19"/>
  <c r="AZ18"/>
  <c r="AY18"/>
  <c r="AX18"/>
  <c r="AW18"/>
  <c r="AV18"/>
  <c r="AZ17"/>
  <c r="AY17"/>
  <c r="AX17"/>
  <c r="AW17"/>
  <c r="AV17"/>
  <c r="AZ16"/>
  <c r="AY16"/>
  <c r="AX16"/>
  <c r="AW16"/>
  <c r="AV16"/>
  <c r="AZ15"/>
  <c r="AY15"/>
  <c r="AX15"/>
  <c r="AW15"/>
  <c r="AV15"/>
  <c r="AZ14"/>
  <c r="AY14"/>
  <c r="AX14"/>
  <c r="AW14"/>
  <c r="AV14"/>
  <c r="AZ13"/>
  <c r="AY13"/>
  <c r="AX13"/>
  <c r="AW13"/>
  <c r="AV13"/>
  <c r="AZ12"/>
  <c r="AY12"/>
  <c r="AX12"/>
  <c r="AW12"/>
  <c r="AV12"/>
  <c r="AZ11"/>
  <c r="AY11"/>
  <c r="AX11"/>
  <c r="AW11"/>
  <c r="AV11"/>
  <c r="AZ10"/>
  <c r="AY10"/>
  <c r="AX10"/>
  <c r="AW10"/>
  <c r="AV10"/>
  <c r="AZ9"/>
  <c r="AY9"/>
  <c r="AX9"/>
  <c r="AW9"/>
  <c r="AV9"/>
  <c r="AZ8"/>
  <c r="AY8"/>
  <c r="AX8"/>
  <c r="AW8"/>
  <c r="AV8"/>
  <c r="AU26"/>
  <c r="AU25"/>
  <c r="AU24"/>
  <c r="AU23"/>
  <c r="AU22"/>
  <c r="AU20"/>
  <c r="AU19"/>
  <c r="AU14"/>
  <c r="AU12"/>
  <c r="AU8"/>
  <c r="O8"/>
  <c r="O9"/>
  <c r="O10"/>
  <c r="O11"/>
  <c r="O12"/>
  <c r="O13"/>
  <c r="O14"/>
  <c r="O15"/>
  <c r="O16"/>
  <c r="O17"/>
  <c r="O18"/>
  <c r="O19"/>
  <c r="O20"/>
  <c r="O21"/>
  <c r="O22"/>
  <c r="O23"/>
  <c r="O24"/>
  <c r="O25"/>
  <c r="O26"/>
  <c r="O27"/>
  <c r="O28"/>
  <c r="O29"/>
  <c r="O30"/>
  <c r="O31"/>
  <c r="O32"/>
  <c r="BA12" l="1"/>
  <c r="AQ39"/>
  <c r="AG39"/>
  <c r="AG50"/>
  <c r="AQ50"/>
  <c r="AG54"/>
  <c r="AQ54"/>
  <c r="AQ45"/>
  <c r="AG45"/>
  <c r="AG53"/>
  <c r="AQ53"/>
  <c r="AQ55"/>
  <c r="AG55"/>
  <c r="AP39"/>
  <c r="AP40"/>
  <c r="AP41"/>
  <c r="AP42"/>
  <c r="AP43"/>
  <c r="AP44"/>
  <c r="AP45"/>
  <c r="AP46"/>
  <c r="AP47"/>
  <c r="AP48"/>
  <c r="AP49"/>
  <c r="AP50"/>
  <c r="AP51"/>
  <c r="AP52"/>
  <c r="AP53"/>
  <c r="AP54"/>
  <c r="AP55"/>
  <c r="AP56"/>
  <c r="AP57"/>
  <c r="AP58"/>
  <c r="AP59"/>
  <c r="AP60"/>
  <c r="AP61"/>
  <c r="AP62"/>
  <c r="AP63"/>
  <c r="AF39"/>
  <c r="AF40"/>
  <c r="AF41"/>
  <c r="AF42"/>
  <c r="AF43"/>
  <c r="AF44"/>
  <c r="AF45"/>
  <c r="AF46"/>
  <c r="AF47"/>
  <c r="AF48"/>
  <c r="AF49"/>
  <c r="AF50"/>
  <c r="AF51"/>
  <c r="AF52"/>
  <c r="AF53"/>
  <c r="AF54"/>
  <c r="AF55"/>
  <c r="AF56"/>
  <c r="AF57"/>
  <c r="AF58"/>
  <c r="AF59"/>
  <c r="AF60"/>
  <c r="AF61"/>
  <c r="AF62"/>
  <c r="AF63"/>
  <c r="BP8" l="1"/>
  <c r="AK60"/>
  <c r="AL60"/>
  <c r="AM60"/>
  <c r="AN60"/>
  <c r="AO60"/>
  <c r="AK61"/>
  <c r="AL61"/>
  <c r="AM61"/>
  <c r="AN61"/>
  <c r="AO61"/>
  <c r="AK62"/>
  <c r="AL62"/>
  <c r="AM62"/>
  <c r="AN62"/>
  <c r="AO62"/>
  <c r="AK63"/>
  <c r="AL63"/>
  <c r="AM63"/>
  <c r="AN63"/>
  <c r="AO63"/>
  <c r="AO59"/>
  <c r="AN59"/>
  <c r="AM59"/>
  <c r="AL59"/>
  <c r="AK59"/>
  <c r="AA60"/>
  <c r="AB60"/>
  <c r="AC60"/>
  <c r="AD60"/>
  <c r="AE60"/>
  <c r="AA61"/>
  <c r="AB61"/>
  <c r="AC61"/>
  <c r="AD61"/>
  <c r="AE61"/>
  <c r="AA62"/>
  <c r="AB62"/>
  <c r="AC62"/>
  <c r="AD62"/>
  <c r="AE62"/>
  <c r="AA63"/>
  <c r="AB63"/>
  <c r="AC63"/>
  <c r="AD63"/>
  <c r="AE63"/>
  <c r="AE59"/>
  <c r="AD59"/>
  <c r="AC59"/>
  <c r="AB59"/>
  <c r="AA59"/>
  <c r="AU32"/>
  <c r="AU31"/>
  <c r="AU30"/>
  <c r="AU29"/>
  <c r="AU28"/>
  <c r="AU27"/>
  <c r="L5"/>
  <c r="M5" s="1"/>
  <c r="BP22"/>
  <c r="BP23"/>
  <c r="BP24"/>
  <c r="BP25"/>
  <c r="BP26"/>
  <c r="BP27"/>
  <c r="BP28"/>
  <c r="BP29"/>
  <c r="BP30"/>
  <c r="BP31"/>
  <c r="BP32"/>
  <c r="BP9"/>
  <c r="BP10"/>
  <c r="BP11"/>
  <c r="BP12"/>
  <c r="BP13"/>
  <c r="BP14"/>
  <c r="BP15"/>
  <c r="BP16"/>
  <c r="BP17"/>
  <c r="BP18"/>
  <c r="BP19"/>
  <c r="BP20"/>
  <c r="BP21"/>
  <c r="BO32"/>
  <c r="O63"/>
  <c r="M32"/>
  <c r="BO31"/>
  <c r="O62"/>
  <c r="M31"/>
  <c r="BO30"/>
  <c r="O61"/>
  <c r="M30"/>
  <c r="BO29"/>
  <c r="O60"/>
  <c r="M29"/>
  <c r="BO28"/>
  <c r="BO59" s="1"/>
  <c r="O59"/>
  <c r="M28"/>
  <c r="CY32" l="1"/>
  <c r="CN32"/>
  <c r="CE32"/>
  <c r="CX32"/>
  <c r="CO32"/>
  <c r="CD32"/>
  <c r="CY31"/>
  <c r="CN31"/>
  <c r="CE31"/>
  <c r="CX31"/>
  <c r="CO31"/>
  <c r="CD31"/>
  <c r="CY30"/>
  <c r="CN30"/>
  <c r="CE30"/>
  <c r="CX30"/>
  <c r="CO30"/>
  <c r="CD30"/>
  <c r="CY29"/>
  <c r="CN29"/>
  <c r="CE29"/>
  <c r="CX29"/>
  <c r="CO29"/>
  <c r="CD29"/>
  <c r="CN28"/>
  <c r="CO28"/>
  <c r="CD28"/>
  <c r="CE28"/>
  <c r="CW32"/>
  <c r="CM32"/>
  <c r="CC32"/>
  <c r="CW31"/>
  <c r="CM31"/>
  <c r="CC31"/>
  <c r="CW30"/>
  <c r="CM30"/>
  <c r="CC30"/>
  <c r="CW29"/>
  <c r="CC29"/>
  <c r="CM29"/>
  <c r="CM28"/>
  <c r="CC28"/>
  <c r="CT29"/>
  <c r="CL29"/>
  <c r="CV29"/>
  <c r="CB29"/>
  <c r="CQ28"/>
  <c r="CB28"/>
  <c r="CL28"/>
  <c r="CU30"/>
  <c r="CV30"/>
  <c r="CB30"/>
  <c r="CL30"/>
  <c r="CU32"/>
  <c r="CV32"/>
  <c r="CB32"/>
  <c r="CL32"/>
  <c r="CT31"/>
  <c r="CL31"/>
  <c r="CV31"/>
  <c r="CB31"/>
  <c r="BU31"/>
  <c r="DA31" s="1"/>
  <c r="BO62"/>
  <c r="BU29"/>
  <c r="DA29" s="1"/>
  <c r="BO60"/>
  <c r="BU30"/>
  <c r="DA30" s="1"/>
  <c r="BO61"/>
  <c r="BU32"/>
  <c r="DA32" s="1"/>
  <c r="BO63"/>
  <c r="BU28"/>
  <c r="DA28" s="1"/>
  <c r="BZ28"/>
  <c r="CI28"/>
  <c r="BZ30"/>
  <c r="CI30"/>
  <c r="CR30"/>
  <c r="BZ32"/>
  <c r="CI32"/>
  <c r="CR32"/>
  <c r="BX28"/>
  <c r="CG28"/>
  <c r="CK28"/>
  <c r="BX30"/>
  <c r="CG30"/>
  <c r="CK30"/>
  <c r="CT30"/>
  <c r="BX32"/>
  <c r="CG32"/>
  <c r="CK32"/>
  <c r="CT32"/>
  <c r="BY29"/>
  <c r="CH29"/>
  <c r="CQ29"/>
  <c r="CU29"/>
  <c r="BW31"/>
  <c r="BY31"/>
  <c r="CA31"/>
  <c r="CH31"/>
  <c r="CJ31"/>
  <c r="CQ31"/>
  <c r="CS31"/>
  <c r="CU31"/>
  <c r="BW29"/>
  <c r="CA29"/>
  <c r="CJ29"/>
  <c r="CS29"/>
  <c r="BW28"/>
  <c r="BY28"/>
  <c r="CA28"/>
  <c r="CH28"/>
  <c r="CJ28"/>
  <c r="BX29"/>
  <c r="BZ29"/>
  <c r="CG29"/>
  <c r="CI29"/>
  <c r="CK29"/>
  <c r="CR29"/>
  <c r="BW30"/>
  <c r="BY30"/>
  <c r="CA30"/>
  <c r="CH30"/>
  <c r="CJ30"/>
  <c r="CQ30"/>
  <c r="CS30"/>
  <c r="BX31"/>
  <c r="BZ31"/>
  <c r="CG31"/>
  <c r="CI31"/>
  <c r="CK31"/>
  <c r="CR31"/>
  <c r="BW32"/>
  <c r="BY32"/>
  <c r="CA32"/>
  <c r="CH32"/>
  <c r="CJ32"/>
  <c r="CQ32"/>
  <c r="CS32"/>
  <c r="M10" l="1"/>
  <c r="AU21"/>
  <c r="AU18"/>
  <c r="AU17"/>
  <c r="AU16"/>
  <c r="AU15"/>
  <c r="AU13"/>
  <c r="AU11"/>
  <c r="AU10"/>
  <c r="AU9"/>
  <c r="AA40"/>
  <c r="AB40"/>
  <c r="AC40"/>
  <c r="AD40"/>
  <c r="AE40"/>
  <c r="AA41"/>
  <c r="AB41"/>
  <c r="AC41"/>
  <c r="AD41"/>
  <c r="AE41"/>
  <c r="AA42"/>
  <c r="AB42"/>
  <c r="AC42"/>
  <c r="AD42"/>
  <c r="AE42"/>
  <c r="AA43"/>
  <c r="AB43"/>
  <c r="AC43"/>
  <c r="AD43"/>
  <c r="AE43"/>
  <c r="AA44"/>
  <c r="AB44"/>
  <c r="AC44"/>
  <c r="AD44"/>
  <c r="AE44"/>
  <c r="AA45"/>
  <c r="AB45"/>
  <c r="AC45"/>
  <c r="AD45"/>
  <c r="AE45"/>
  <c r="AA46"/>
  <c r="AB46"/>
  <c r="AC46"/>
  <c r="AD46"/>
  <c r="AE46"/>
  <c r="AA47"/>
  <c r="AB47"/>
  <c r="AC47"/>
  <c r="AD47"/>
  <c r="AE47"/>
  <c r="AA48"/>
  <c r="AB48"/>
  <c r="AC48"/>
  <c r="AD48"/>
  <c r="AE48"/>
  <c r="AA49"/>
  <c r="AB49"/>
  <c r="AC49"/>
  <c r="AD49"/>
  <c r="AE49"/>
  <c r="AA50"/>
  <c r="AB50"/>
  <c r="AC50"/>
  <c r="AD50"/>
  <c r="AE50"/>
  <c r="AA51"/>
  <c r="AB51"/>
  <c r="AC51"/>
  <c r="AD51"/>
  <c r="AE51"/>
  <c r="AA52"/>
  <c r="AB52"/>
  <c r="AC52"/>
  <c r="AD52"/>
  <c r="AE52"/>
  <c r="AA53"/>
  <c r="AB53"/>
  <c r="AC53"/>
  <c r="AD53"/>
  <c r="AE53"/>
  <c r="AA54"/>
  <c r="AB54"/>
  <c r="AC54"/>
  <c r="AD54"/>
  <c r="AE54"/>
  <c r="AA55"/>
  <c r="AB55"/>
  <c r="AC55"/>
  <c r="AD55"/>
  <c r="AE55"/>
  <c r="AA56"/>
  <c r="AB56"/>
  <c r="AC56"/>
  <c r="AD56"/>
  <c r="AE56"/>
  <c r="AA57"/>
  <c r="AB57"/>
  <c r="AC57"/>
  <c r="AD57"/>
  <c r="AE57"/>
  <c r="AA58"/>
  <c r="AB58"/>
  <c r="AC58"/>
  <c r="AD58"/>
  <c r="AE58"/>
  <c r="AB39"/>
  <c r="AC39"/>
  <c r="AD39"/>
  <c r="AE39"/>
  <c r="AA39"/>
  <c r="AK40"/>
  <c r="AL40"/>
  <c r="AM40"/>
  <c r="AN40"/>
  <c r="AO40"/>
  <c r="AK41"/>
  <c r="AL41"/>
  <c r="AM41"/>
  <c r="AN41"/>
  <c r="AO41"/>
  <c r="AK42"/>
  <c r="AL42"/>
  <c r="AM42"/>
  <c r="AN42"/>
  <c r="AO42"/>
  <c r="AK43"/>
  <c r="AL43"/>
  <c r="AM43"/>
  <c r="AN43"/>
  <c r="AO43"/>
  <c r="AK44"/>
  <c r="AL44"/>
  <c r="AM44"/>
  <c r="AN44"/>
  <c r="AO44"/>
  <c r="AK45"/>
  <c r="AL45"/>
  <c r="AM45"/>
  <c r="AN45"/>
  <c r="AO45"/>
  <c r="AK46"/>
  <c r="AL46"/>
  <c r="AM46"/>
  <c r="AN46"/>
  <c r="AO46"/>
  <c r="AK47"/>
  <c r="AL47"/>
  <c r="AM47"/>
  <c r="AN47"/>
  <c r="AO47"/>
  <c r="AK48"/>
  <c r="AL48"/>
  <c r="AM48"/>
  <c r="AN48"/>
  <c r="AO48"/>
  <c r="AK49"/>
  <c r="AL49"/>
  <c r="AM49"/>
  <c r="AN49"/>
  <c r="AO49"/>
  <c r="AK50"/>
  <c r="AL50"/>
  <c r="AM50"/>
  <c r="AN50"/>
  <c r="AO50"/>
  <c r="AK51"/>
  <c r="AL51"/>
  <c r="AM51"/>
  <c r="AN51"/>
  <c r="AO51"/>
  <c r="AK52"/>
  <c r="AL52"/>
  <c r="AM52"/>
  <c r="AN52"/>
  <c r="AO52"/>
  <c r="AK53"/>
  <c r="AL53"/>
  <c r="AM53"/>
  <c r="AN53"/>
  <c r="AO53"/>
  <c r="AK54"/>
  <c r="AL54"/>
  <c r="AM54"/>
  <c r="AN54"/>
  <c r="AO54"/>
  <c r="AK55"/>
  <c r="AL55"/>
  <c r="AM55"/>
  <c r="AN55"/>
  <c r="AO55"/>
  <c r="AK56"/>
  <c r="AL56"/>
  <c r="AM56"/>
  <c r="AN56"/>
  <c r="AO56"/>
  <c r="AK57"/>
  <c r="AL57"/>
  <c r="AM57"/>
  <c r="AN57"/>
  <c r="AO57"/>
  <c r="AK58"/>
  <c r="AL58"/>
  <c r="AM58"/>
  <c r="AN58"/>
  <c r="AO58"/>
  <c r="AL39"/>
  <c r="AM39"/>
  <c r="AN39"/>
  <c r="AO39"/>
  <c r="AK39"/>
  <c r="BO26"/>
  <c r="BO25"/>
  <c r="BO24"/>
  <c r="BO23"/>
  <c r="BO22"/>
  <c r="BO20"/>
  <c r="BO19"/>
  <c r="BO14"/>
  <c r="BO12"/>
  <c r="BO27"/>
  <c r="BO21"/>
  <c r="BO18"/>
  <c r="BO17"/>
  <c r="BO16"/>
  <c r="BO15"/>
  <c r="BO13"/>
  <c r="BO11"/>
  <c r="BO10"/>
  <c r="BO9"/>
  <c r="BO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O56"/>
  <c r="O39"/>
  <c r="O58"/>
  <c r="O57"/>
  <c r="O52"/>
  <c r="O47"/>
  <c r="O42"/>
  <c r="O49"/>
  <c r="O44"/>
  <c r="O48"/>
  <c r="O53"/>
  <c r="O55"/>
  <c r="O43"/>
  <c r="O51"/>
  <c r="O46"/>
  <c r="O40"/>
  <c r="O54"/>
  <c r="O41"/>
  <c r="O45"/>
  <c r="O50"/>
  <c r="CY26" l="1"/>
  <c r="CN26"/>
  <c r="CE26"/>
  <c r="CX26"/>
  <c r="CO26"/>
  <c r="CD26"/>
  <c r="CY25"/>
  <c r="CN25"/>
  <c r="CE25"/>
  <c r="CX25"/>
  <c r="CO25"/>
  <c r="CD25"/>
  <c r="CY24"/>
  <c r="CN24"/>
  <c r="CE24"/>
  <c r="CX24"/>
  <c r="CO24"/>
  <c r="CD24"/>
  <c r="CY23"/>
  <c r="CN23"/>
  <c r="CE23"/>
  <c r="CX23"/>
  <c r="CO23"/>
  <c r="CD23"/>
  <c r="CY22"/>
  <c r="CN22"/>
  <c r="CE22"/>
  <c r="CX22"/>
  <c r="CO22"/>
  <c r="CD22"/>
  <c r="CY20"/>
  <c r="CN20"/>
  <c r="CE20"/>
  <c r="CX20"/>
  <c r="CO20"/>
  <c r="CD20"/>
  <c r="CY19"/>
  <c r="CN19"/>
  <c r="CE19"/>
  <c r="CX19"/>
  <c r="CO19"/>
  <c r="CD19"/>
  <c r="CY21"/>
  <c r="CX21"/>
  <c r="CO21"/>
  <c r="CD21"/>
  <c r="CN21"/>
  <c r="CE21"/>
  <c r="CY18"/>
  <c r="CX18"/>
  <c r="CO18"/>
  <c r="CD18"/>
  <c r="CN18"/>
  <c r="CE18"/>
  <c r="CX17"/>
  <c r="CO17"/>
  <c r="CD17"/>
  <c r="CY17"/>
  <c r="CN17"/>
  <c r="CE17"/>
  <c r="CY16"/>
  <c r="CN16"/>
  <c r="CE16"/>
  <c r="CX16"/>
  <c r="CO16"/>
  <c r="CD16"/>
  <c r="CY15"/>
  <c r="CN15"/>
  <c r="CE15"/>
  <c r="CX15"/>
  <c r="CO15"/>
  <c r="CD15"/>
  <c r="CX14"/>
  <c r="CO14"/>
  <c r="CD14"/>
  <c r="CY14"/>
  <c r="CN14"/>
  <c r="CE14"/>
  <c r="CY13"/>
  <c r="CN13"/>
  <c r="CE13"/>
  <c r="CX13"/>
  <c r="CO13"/>
  <c r="CD13"/>
  <c r="CY12"/>
  <c r="CN12"/>
  <c r="CE12"/>
  <c r="CX12"/>
  <c r="CO12"/>
  <c r="CD12"/>
  <c r="CX10"/>
  <c r="CO10"/>
  <c r="CD10"/>
  <c r="CY10"/>
  <c r="CN10"/>
  <c r="CE10"/>
  <c r="CX9"/>
  <c r="CO9"/>
  <c r="CD9"/>
  <c r="CY9"/>
  <c r="CN9"/>
  <c r="CE9"/>
  <c r="CX8"/>
  <c r="CO8"/>
  <c r="CD8"/>
  <c r="CY8"/>
  <c r="CN8"/>
  <c r="CE8"/>
  <c r="CX11"/>
  <c r="CY11"/>
  <c r="CN11"/>
  <c r="CE11"/>
  <c r="CO11"/>
  <c r="CD11"/>
  <c r="CW11"/>
  <c r="CC11"/>
  <c r="CM11"/>
  <c r="CW26"/>
  <c r="CM26"/>
  <c r="CC26"/>
  <c r="CM25"/>
  <c r="CW25"/>
  <c r="CC25"/>
  <c r="CW24"/>
  <c r="CM24"/>
  <c r="CC24"/>
  <c r="CW23"/>
  <c r="CC23"/>
  <c r="CM23"/>
  <c r="CW22"/>
  <c r="CM22"/>
  <c r="CC22"/>
  <c r="CW21"/>
  <c r="CC21"/>
  <c r="CM21"/>
  <c r="CW20"/>
  <c r="CM20"/>
  <c r="CC20"/>
  <c r="CW19"/>
  <c r="CM19"/>
  <c r="CC19"/>
  <c r="CW18"/>
  <c r="CM18"/>
  <c r="CC18"/>
  <c r="CW17"/>
  <c r="CC17"/>
  <c r="CM17"/>
  <c r="CW16"/>
  <c r="CM16"/>
  <c r="CC16"/>
  <c r="CW15"/>
  <c r="CC15"/>
  <c r="CM15"/>
  <c r="CW14"/>
  <c r="CM14"/>
  <c r="CC14"/>
  <c r="CM13"/>
  <c r="CW13"/>
  <c r="CC13"/>
  <c r="CW12"/>
  <c r="CM12"/>
  <c r="CC12"/>
  <c r="CM10"/>
  <c r="CW10"/>
  <c r="CC10"/>
  <c r="CW9"/>
  <c r="CM9"/>
  <c r="CC9"/>
  <c r="CM8"/>
  <c r="CW8"/>
  <c r="CC8"/>
  <c r="CS19"/>
  <c r="CL19"/>
  <c r="CV19"/>
  <c r="CB19"/>
  <c r="CS23"/>
  <c r="CL23"/>
  <c r="CV23"/>
  <c r="CB23"/>
  <c r="CR15"/>
  <c r="CL15"/>
  <c r="CV15"/>
  <c r="CB15"/>
  <c r="CS12"/>
  <c r="CV12"/>
  <c r="CB12"/>
  <c r="CL12"/>
  <c r="CR22"/>
  <c r="CV22"/>
  <c r="CB22"/>
  <c r="CL22"/>
  <c r="CS13"/>
  <c r="CL13"/>
  <c r="CV13"/>
  <c r="CB13"/>
  <c r="CS11"/>
  <c r="CL11"/>
  <c r="CV11"/>
  <c r="CB11"/>
  <c r="CS21"/>
  <c r="CL21"/>
  <c r="CV21"/>
  <c r="CB21"/>
  <c r="CR8"/>
  <c r="CV8"/>
  <c r="CB8"/>
  <c r="CL8"/>
  <c r="CS10"/>
  <c r="CV10"/>
  <c r="CB10"/>
  <c r="CL10"/>
  <c r="CS14"/>
  <c r="CV14"/>
  <c r="CB14"/>
  <c r="CL14"/>
  <c r="CS9"/>
  <c r="CL9"/>
  <c r="CV9"/>
  <c r="CB9"/>
  <c r="CS20"/>
  <c r="CV20"/>
  <c r="CB20"/>
  <c r="CL20"/>
  <c r="CR24"/>
  <c r="CV24"/>
  <c r="CB24"/>
  <c r="CL24"/>
  <c r="CS17"/>
  <c r="CL17"/>
  <c r="CV17"/>
  <c r="CB17"/>
  <c r="CS18"/>
  <c r="CV18"/>
  <c r="CB18"/>
  <c r="CL18"/>
  <c r="CS16"/>
  <c r="CV16"/>
  <c r="CB16"/>
  <c r="CL16"/>
  <c r="CS26"/>
  <c r="CV26"/>
  <c r="CB26"/>
  <c r="CL26"/>
  <c r="CS25"/>
  <c r="CL25"/>
  <c r="CV25"/>
  <c r="CB25"/>
  <c r="BU11"/>
  <c r="DA11" s="1"/>
  <c r="BO42"/>
  <c r="BU15"/>
  <c r="DA15" s="1"/>
  <c r="BO46"/>
  <c r="BU21"/>
  <c r="DA21" s="1"/>
  <c r="BO52"/>
  <c r="BU12"/>
  <c r="DA12" s="1"/>
  <c r="BO43"/>
  <c r="BU19"/>
  <c r="DA19" s="1"/>
  <c r="BO50"/>
  <c r="BU22"/>
  <c r="DA22" s="1"/>
  <c r="BO53"/>
  <c r="BU24"/>
  <c r="DA24" s="1"/>
  <c r="BO55"/>
  <c r="BU26"/>
  <c r="DA26" s="1"/>
  <c r="BO57"/>
  <c r="BU8"/>
  <c r="DA8" s="1"/>
  <c r="BO39"/>
  <c r="BU10"/>
  <c r="DA10" s="1"/>
  <c r="BO41"/>
  <c r="BU13"/>
  <c r="DA13" s="1"/>
  <c r="BO44"/>
  <c r="BU16"/>
  <c r="DA16" s="1"/>
  <c r="BO47"/>
  <c r="BU18"/>
  <c r="DA18" s="1"/>
  <c r="BO49"/>
  <c r="BU27"/>
  <c r="DA27" s="1"/>
  <c r="BO58"/>
  <c r="BU14"/>
  <c r="DA14" s="1"/>
  <c r="BO45"/>
  <c r="BU20"/>
  <c r="DA20" s="1"/>
  <c r="BO51"/>
  <c r="BU23"/>
  <c r="DA23" s="1"/>
  <c r="BO54"/>
  <c r="BU25"/>
  <c r="DA25" s="1"/>
  <c r="BO56"/>
  <c r="BU9"/>
  <c r="DA9" s="1"/>
  <c r="BO40"/>
  <c r="BU17"/>
  <c r="DA17" s="1"/>
  <c r="BO48"/>
  <c r="CA8"/>
  <c r="BW22"/>
  <c r="BY22"/>
  <c r="CQ8"/>
  <c r="CK22"/>
  <c r="CK8"/>
  <c r="CU22"/>
  <c r="CU8"/>
  <c r="BY8"/>
  <c r="CA22"/>
  <c r="CG8"/>
  <c r="CQ22"/>
  <c r="CI22"/>
  <c r="CI8"/>
  <c r="CS22"/>
  <c r="CS8"/>
  <c r="BW26"/>
  <c r="CA26"/>
  <c r="BY26"/>
  <c r="CJ26"/>
  <c r="CH26"/>
  <c r="CT26"/>
  <c r="CR26"/>
  <c r="BZ26"/>
  <c r="BX26"/>
  <c r="CG26"/>
  <c r="CQ26"/>
  <c r="CK26"/>
  <c r="CI26"/>
  <c r="CU26"/>
  <c r="CA25"/>
  <c r="BY25"/>
  <c r="CQ25"/>
  <c r="CJ25"/>
  <c r="CH25"/>
  <c r="CT25"/>
  <c r="CR25"/>
  <c r="BW25"/>
  <c r="BZ25"/>
  <c r="BX25"/>
  <c r="CG25"/>
  <c r="CK25"/>
  <c r="CI25"/>
  <c r="CU25"/>
  <c r="BZ24"/>
  <c r="BX24"/>
  <c r="CG24"/>
  <c r="CQ24"/>
  <c r="CK24"/>
  <c r="CI24"/>
  <c r="CU24"/>
  <c r="CS24"/>
  <c r="BW24"/>
  <c r="CA24"/>
  <c r="BY24"/>
  <c r="CJ24"/>
  <c r="CH24"/>
  <c r="CT24"/>
  <c r="CA23"/>
  <c r="BY23"/>
  <c r="CQ23"/>
  <c r="CJ23"/>
  <c r="CH23"/>
  <c r="CT23"/>
  <c r="CR23"/>
  <c r="BW23"/>
  <c r="BZ23"/>
  <c r="BX23"/>
  <c r="CG23"/>
  <c r="CK23"/>
  <c r="CI23"/>
  <c r="CU23"/>
  <c r="BZ22"/>
  <c r="BX22"/>
  <c r="CG22"/>
  <c r="CJ22"/>
  <c r="CH22"/>
  <c r="CT22"/>
  <c r="BW21"/>
  <c r="BZ21"/>
  <c r="BX21"/>
  <c r="CG21"/>
  <c r="CQ21"/>
  <c r="CJ21"/>
  <c r="CH21"/>
  <c r="CT21"/>
  <c r="CR21"/>
  <c r="CA21"/>
  <c r="BY21"/>
  <c r="CK21"/>
  <c r="CI21"/>
  <c r="CU21"/>
  <c r="BZ20"/>
  <c r="BX20"/>
  <c r="CG20"/>
  <c r="CJ20"/>
  <c r="CH20"/>
  <c r="CT20"/>
  <c r="CR20"/>
  <c r="BW20"/>
  <c r="CA20"/>
  <c r="BY20"/>
  <c r="CQ20"/>
  <c r="CK20"/>
  <c r="CI20"/>
  <c r="CU20"/>
  <c r="BW19"/>
  <c r="BZ19"/>
  <c r="BX19"/>
  <c r="CG19"/>
  <c r="CQ19"/>
  <c r="CJ19"/>
  <c r="CH19"/>
  <c r="CT19"/>
  <c r="CR19"/>
  <c r="CA19"/>
  <c r="BY19"/>
  <c r="CK19"/>
  <c r="CI19"/>
  <c r="CU19"/>
  <c r="BZ18"/>
  <c r="BX18"/>
  <c r="CG18"/>
  <c r="CJ18"/>
  <c r="CH18"/>
  <c r="CT18"/>
  <c r="CR18"/>
  <c r="BW18"/>
  <c r="CA18"/>
  <c r="BY18"/>
  <c r="CQ18"/>
  <c r="CK18"/>
  <c r="CI18"/>
  <c r="CU18"/>
  <c r="BW17"/>
  <c r="BZ17"/>
  <c r="BX17"/>
  <c r="CG17"/>
  <c r="CQ17"/>
  <c r="CJ17"/>
  <c r="CH17"/>
  <c r="CT17"/>
  <c r="CR17"/>
  <c r="CA17"/>
  <c r="BY17"/>
  <c r="CK17"/>
  <c r="CI17"/>
  <c r="CU17"/>
  <c r="BZ16"/>
  <c r="BX16"/>
  <c r="CG16"/>
  <c r="CJ16"/>
  <c r="CH16"/>
  <c r="CT16"/>
  <c r="CR16"/>
  <c r="BW16"/>
  <c r="CA16"/>
  <c r="BY16"/>
  <c r="CQ16"/>
  <c r="CK16"/>
  <c r="CI16"/>
  <c r="CU16"/>
  <c r="CA15"/>
  <c r="BY15"/>
  <c r="CK15"/>
  <c r="CI15"/>
  <c r="CU15"/>
  <c r="CS15"/>
  <c r="BW15"/>
  <c r="BZ15"/>
  <c r="BX15"/>
  <c r="CG15"/>
  <c r="CQ15"/>
  <c r="CJ15"/>
  <c r="CH15"/>
  <c r="CT15"/>
  <c r="BZ14"/>
  <c r="BX14"/>
  <c r="CG14"/>
  <c r="CJ14"/>
  <c r="CH14"/>
  <c r="CT14"/>
  <c r="CR14"/>
  <c r="BW14"/>
  <c r="CA14"/>
  <c r="BY14"/>
  <c r="CQ14"/>
  <c r="CK14"/>
  <c r="CI14"/>
  <c r="CU14"/>
  <c r="BW13"/>
  <c r="BZ13"/>
  <c r="BX13"/>
  <c r="CG13"/>
  <c r="CQ13"/>
  <c r="CJ13"/>
  <c r="CH13"/>
  <c r="CT13"/>
  <c r="CR13"/>
  <c r="CA13"/>
  <c r="BY13"/>
  <c r="CK13"/>
  <c r="CI13"/>
  <c r="CU13"/>
  <c r="BZ12"/>
  <c r="BX12"/>
  <c r="CG12"/>
  <c r="CJ12"/>
  <c r="CH12"/>
  <c r="CT12"/>
  <c r="CR12"/>
  <c r="BW12"/>
  <c r="CA12"/>
  <c r="BY12"/>
  <c r="CQ12"/>
  <c r="CK12"/>
  <c r="CI12"/>
  <c r="CU12"/>
  <c r="BW11"/>
  <c r="BZ11"/>
  <c r="BX11"/>
  <c r="CG11"/>
  <c r="CQ11"/>
  <c r="CJ11"/>
  <c r="CH11"/>
  <c r="CT11"/>
  <c r="CR11"/>
  <c r="CA11"/>
  <c r="BY11"/>
  <c r="CK11"/>
  <c r="CI11"/>
  <c r="CU11"/>
  <c r="BZ10"/>
  <c r="BX10"/>
  <c r="CG10"/>
  <c r="CJ10"/>
  <c r="CH10"/>
  <c r="CT10"/>
  <c r="CR10"/>
  <c r="BW10"/>
  <c r="CA10"/>
  <c r="BY10"/>
  <c r="CQ10"/>
  <c r="CK10"/>
  <c r="CI10"/>
  <c r="CU10"/>
  <c r="BW9"/>
  <c r="BZ9"/>
  <c r="BX9"/>
  <c r="CG9"/>
  <c r="CQ9"/>
  <c r="CJ9"/>
  <c r="CH9"/>
  <c r="CT9"/>
  <c r="CR9"/>
  <c r="CA9"/>
  <c r="BY9"/>
  <c r="CK9"/>
  <c r="CI9"/>
  <c r="CU9"/>
  <c r="BZ8"/>
  <c r="BX8"/>
  <c r="BW8"/>
  <c r="CJ8"/>
  <c r="CH8"/>
  <c r="CT8"/>
  <c r="M27"/>
  <c r="CY27" l="1"/>
  <c r="CY28"/>
  <c r="CN27"/>
  <c r="CE27"/>
  <c r="CX27"/>
  <c r="CX28"/>
  <c r="CO27"/>
  <c r="CD27"/>
  <c r="CW27"/>
  <c r="CC27"/>
  <c r="CW28"/>
  <c r="CM27"/>
  <c r="CV28"/>
  <c r="CL27"/>
  <c r="CV27"/>
  <c r="CB27"/>
  <c r="CU28"/>
  <c r="CS28"/>
  <c r="CT28"/>
  <c r="CR28"/>
  <c r="CS27"/>
  <c r="CU27"/>
  <c r="CI27"/>
  <c r="CK27"/>
  <c r="CG27"/>
  <c r="BX27"/>
  <c r="BZ27"/>
  <c r="BW27"/>
  <c r="CR27"/>
  <c r="CT27"/>
  <c r="CH27"/>
  <c r="CJ27"/>
  <c r="CQ27"/>
  <c r="BY27"/>
  <c r="CA27"/>
</calcChain>
</file>

<file path=xl/sharedStrings.xml><?xml version="1.0" encoding="utf-8"?>
<sst xmlns="http://schemas.openxmlformats.org/spreadsheetml/2006/main" count="229" uniqueCount="171">
  <si>
    <t>MLS</t>
  </si>
  <si>
    <t>SARANTIS</t>
  </si>
  <si>
    <t>FG EUROPE</t>
  </si>
  <si>
    <t>TITAN</t>
  </si>
  <si>
    <t>OLP</t>
  </si>
  <si>
    <t>MEVACO</t>
  </si>
  <si>
    <t>IASO</t>
  </si>
  <si>
    <t>OPAP</t>
  </si>
  <si>
    <t>MOTOR OIL</t>
  </si>
  <si>
    <t>OTE</t>
  </si>
  <si>
    <t>FOURLIS</t>
  </si>
  <si>
    <t>INTRALOT</t>
  </si>
  <si>
    <t>ΟΛΠ</t>
  </si>
  <si>
    <t>ΠΛΑΘ</t>
  </si>
  <si>
    <t>ΤΙΤΚ</t>
  </si>
  <si>
    <t>ΕΦΤΖΙ</t>
  </si>
  <si>
    <t>ΣΑΡ</t>
  </si>
  <si>
    <t>ΜΛΣ</t>
  </si>
  <si>
    <t>ΚΟΡΡΕΣ</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</si>
  <si>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</si>
  <si>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</si>
  <si>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</si>
  <si>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</si>
  <si>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</si>
  <si>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</si>
  <si>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</si>
  <si>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</si>
  <si>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</si>
  <si>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</si>
  <si>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</si>
  <si>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</si>
  <si>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</si>
  <si>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</si>
  <si>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</si>
  <si>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</si>
  <si>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</si>
  <si>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</si>
  <si>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</si>
  <si>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</si>
  <si>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</si>
  <si>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</si>
  <si>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</si>
  <si>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</si>
  <si>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</si>
  <si>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</si>
  <si>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</si>
  <si>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</si>
  <si>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</si>
  <si>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</si>
  <si>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</si>
  <si>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</si>
  <si>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</si>
  <si>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</si>
  <si>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</si>
  <si>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</si>
  <si>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</si>
  <si>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</si>
  <si>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</si>
  <si>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</si>
  <si>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</si>
  <si>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</si>
  <si>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</si>
  <si>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</si>
  <si>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</si>
  <si>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</si>
  <si>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</si>
  <si>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</si>
  <si>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</si>
  <si>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</si>
  <si>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</si>
  <si>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</si>
  <si>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</si>
  <si>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</si>
  <si>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</si>
  <si>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</si>
  <si>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</si>
  <si>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</si>
  <si>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</si>
  <si>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</si>
  <si>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</si>
  <si>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</si>
  <si>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</si>
  <si>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</si>
  <si>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</si>
  <si>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</si>
  <si>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</si>
  <si>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</si>
  <si>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</si>
  <si>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</si>
  <si>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</si>
  <si>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</si>
  <si>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</si>
  <si>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</si>
  <si>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</si>
  <si>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</si>
  <si>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</si>
  <si>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</si>
  <si>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</si>
  <si>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</si>
  <si>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</si>
  <si>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</si>
  <si>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IASr.AT</t>
  </si>
  <si>
    <t>Intralot SA </t>
  </si>
  <si>
    <t>Intralot SA</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</si>
  <si>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</si>
  <si>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</si>
  <si>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</si>
  <si>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</si>
  <si>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</si>
  <si>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</si>
  <si>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</si>
  <si>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</si>
  <si>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</si>
  <si>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</si>
  <si>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</si>
  <si>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</si>
  <si>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</si>
  <si>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</si>
  <si>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</si>
  <si>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</si>
  <si>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</si>
  <si>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</si>
  <si>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</si>
  <si>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</si>
  <si>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</si>
  <si>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</si>
  <si>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</si>
  <si>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</si>
  <si>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</si>
  <si>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</si>
  <si>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</si>
  <si>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</si>
  <si>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</si>
  <si>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</si>
  <si>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</si>
  <si>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</si>
  <si>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</si>
  <si>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</si>
  <si>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</si>
  <si>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</si>
  <si>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</si>
  <si>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</si>
  <si>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</si>
  <si>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</si>
  <si>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</si>
  <si>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</si>
  <si>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</si>
  <si>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</si>
  <si>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</si>
  <si>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</si>
  <si>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</si>
  <si>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</si>
  <si>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</si>
  <si>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</si>
  <si>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</si>
  <si>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</si>
  <si>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</si>
  <si>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</si>
  <si>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</si>
  <si>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</si>
  <si>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</si>
  <si>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INDICATIVE STOCK PRICE (in EUR)</t>
  </si>
  <si>
    <t>June 16, 2017</t>
  </si>
  <si>
    <t>CENERGY Holdings (Hellenic Cables SA )</t>
  </si>
  <si>
    <t>CENEr.AT</t>
  </si>
  <si>
    <t>CENER</t>
  </si>
  <si>
    <t>CENERGY HOLDINGS (HELLENIC CABLES) *</t>
  </si>
  <si>
    <t>JUMBO **</t>
  </si>
  <si>
    <t>* Former Hellenic Cables until FY 2016.</t>
  </si>
  <si>
    <t>** Jumbo's financial year of 2016 refers to the period 1 July 2015 - 30 June 2016, and so on.</t>
  </si>
  <si>
    <t>CENER:BB</t>
  </si>
</sst>
</file>

<file path=xl/styles.xml><?xml version="1.0" encoding="utf-8"?>
<styleSheet xmlns="http://schemas.openxmlformats.org/spreadsheetml/2006/main">
  <numFmts count="4">
    <numFmt numFmtId="43" formatCode="_-* #,##0.00\ _€_-;\-* #,##0.00\ _€_-;_-* &quot;-&quot;??\ _€_-;_-@_-"/>
    <numFmt numFmtId="164" formatCode="_-* #,##0.00\ _Δ_ρ_χ_-;\-* #,##0.00\ _Δ_ρ_χ_-;_-* &quot;-&quot;??\ _Δ_ρ_χ_-;_-@_-"/>
    <numFmt numFmtId="165" formatCode="_-* #,##0.00\ [$€]_-;\-* #,##0.00\ [$€]_-;_-* &quot;-&quot;??\ [$€]_-;_-@_-"/>
    <numFmt numFmtId="166" formatCode="#,##0.0"/>
  </numFmts>
  <fonts count="24">
    <font>
      <sz val="11"/>
      <color theme="1"/>
      <name val="Calibri"/>
      <family val="2"/>
      <scheme val="minor"/>
    </font>
    <font>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sz val="11"/>
      <color theme="8" tint="-0.499984740745262"/>
      <name val="Calibri"/>
      <family val="2"/>
      <scheme val="minor"/>
    </font>
    <font>
      <b/>
      <sz val="16"/>
      <color theme="0"/>
      <name val="Calibri"/>
      <family val="2"/>
      <charset val="161"/>
      <scheme val="minor"/>
    </font>
    <font>
      <b/>
      <sz val="11"/>
      <color rgb="FFC00000"/>
      <name val="Calibri"/>
      <family val="2"/>
      <charset val="161"/>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F0"/>
        <bgColor indexed="64"/>
      </patternFill>
    </fill>
  </fills>
  <borders count="7">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thick">
        <color rgb="FFFF0000"/>
      </left>
      <right style="dotted">
        <color indexed="64"/>
      </right>
      <top style="dotted">
        <color indexed="64"/>
      </top>
      <bottom style="dotted">
        <color indexed="64"/>
      </bottom>
      <diagonal/>
    </border>
  </borders>
  <cellStyleXfs count="30">
    <xf numFmtId="0" fontId="0" fillId="0" borderId="0"/>
    <xf numFmtId="9" fontId="6" fillId="0" borderId="0" applyFont="0" applyFill="0" applyBorder="0" applyAlignment="0" applyProtection="0"/>
    <xf numFmtId="0" fontId="6" fillId="0" borderId="0"/>
    <xf numFmtId="164" fontId="10" fillId="0" borderId="0" applyFont="0" applyFill="0" applyBorder="0" applyAlignment="0" applyProtection="0"/>
    <xf numFmtId="165" fontId="10" fillId="0" borderId="0" applyFont="0" applyFill="0" applyBorder="0" applyAlignment="0" applyProtection="0"/>
    <xf numFmtId="0" fontId="1" fillId="0" borderId="0"/>
    <xf numFmtId="0" fontId="10" fillId="0" borderId="0"/>
    <xf numFmtId="0" fontId="11" fillId="0" borderId="0">
      <alignment horizontal="center" vertical="top"/>
    </xf>
    <xf numFmtId="0" fontId="12" fillId="0" borderId="0">
      <alignment horizontal="left" vertical="top"/>
    </xf>
    <xf numFmtId="0" fontId="13" fillId="0" borderId="0">
      <alignment horizontal="right" vertical="top"/>
    </xf>
    <xf numFmtId="0" fontId="14" fillId="0" borderId="0">
      <alignment horizontal="left" vertical="top"/>
    </xf>
    <xf numFmtId="0" fontId="14" fillId="0" borderId="0">
      <alignment horizontal="right" vertical="top"/>
    </xf>
    <xf numFmtId="0" fontId="15" fillId="0" borderId="0">
      <alignment horizontal="left" vertical="top"/>
    </xf>
    <xf numFmtId="0" fontId="13" fillId="0" borderId="0">
      <alignment horizontal="left" vertical="top"/>
    </xf>
    <xf numFmtId="0" fontId="13" fillId="0" borderId="0">
      <alignment horizontal="right" vertical="top"/>
    </xf>
    <xf numFmtId="0" fontId="13" fillId="0" borderId="0">
      <alignment horizontal="right" vertical="top"/>
    </xf>
    <xf numFmtId="0" fontId="13" fillId="0" borderId="0">
      <alignment horizontal="right" vertical="top"/>
    </xf>
    <xf numFmtId="0" fontId="16" fillId="0" borderId="0">
      <alignment horizontal="left" vertical="top"/>
    </xf>
    <xf numFmtId="0" fontId="10" fillId="0" borderId="0"/>
    <xf numFmtId="0" fontId="10" fillId="0" borderId="0">
      <alignment vertical="top"/>
    </xf>
    <xf numFmtId="0" fontId="1" fillId="0" borderId="0"/>
    <xf numFmtId="0" fontId="17" fillId="0" borderId="0"/>
    <xf numFmtId="0" fontId="10" fillId="0" borderId="0"/>
    <xf numFmtId="43" fontId="10"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alignment vertical="top"/>
      <protection locked="0"/>
    </xf>
  </cellStyleXfs>
  <cellXfs count="88">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0" borderId="3" xfId="0" applyFont="1" applyFill="1" applyBorder="1" applyAlignment="1">
      <alignment horizontal="center"/>
    </xf>
    <xf numFmtId="0" fontId="3" fillId="0" borderId="3" xfId="0" applyFont="1" applyBorder="1"/>
    <xf numFmtId="0" fontId="3" fillId="0" borderId="3" xfId="0" applyFont="1" applyBorder="1" applyAlignment="1">
      <alignment horizontal="center" wrapText="1"/>
    </xf>
    <xf numFmtId="0" fontId="3" fillId="0" borderId="3" xfId="0" applyFont="1" applyBorder="1" applyAlignment="1">
      <alignment horizontal="center"/>
    </xf>
    <xf numFmtId="0" fontId="0" fillId="0" borderId="0" xfId="0" applyFont="1" applyFill="1" applyAlignment="1">
      <alignment horizontal="center"/>
    </xf>
    <xf numFmtId="0" fontId="3" fillId="0" borderId="0" xfId="0" applyFont="1" applyAlignment="1">
      <alignment horizontal="right"/>
    </xf>
    <xf numFmtId="0" fontId="3" fillId="0" borderId="0" xfId="0" applyFont="1" applyFill="1" applyBorder="1"/>
    <xf numFmtId="0" fontId="3" fillId="0" borderId="0" xfId="0" applyFont="1" applyAlignment="1">
      <alignment horizontal="center" wrapText="1"/>
    </xf>
    <xf numFmtId="0" fontId="0" fillId="0" borderId="2" xfId="0" applyFont="1" applyBorder="1"/>
    <xf numFmtId="0" fontId="3" fillId="0" borderId="0" xfId="0" applyFont="1" applyBorder="1" applyAlignment="1">
      <alignment horizontal="center"/>
    </xf>
    <xf numFmtId="0" fontId="0" fillId="0" borderId="0" xfId="0" applyFont="1" applyFill="1"/>
    <xf numFmtId="0" fontId="3"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3"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1" fontId="0" fillId="0" borderId="0" xfId="0" applyNumberFormat="1" applyAlignment="1">
      <alignment horizontal="center"/>
    </xf>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3" fillId="0" borderId="0" xfId="0" applyFont="1" applyBorder="1" applyAlignment="1">
      <alignment horizontal="center" wrapText="1"/>
    </xf>
    <xf numFmtId="0" fontId="0" fillId="0" borderId="2" xfId="0" applyFont="1" applyBorder="1" applyAlignment="1">
      <alignment horizontal="center"/>
    </xf>
    <xf numFmtId="4" fontId="5" fillId="2" borderId="1" xfId="0" applyNumberFormat="1" applyFont="1" applyFill="1" applyBorder="1" applyAlignment="1">
      <alignment horizontal="center"/>
    </xf>
    <xf numFmtId="0" fontId="5" fillId="6" borderId="0" xfId="0" applyFont="1" applyFill="1" applyAlignment="1">
      <alignment horizontal="center"/>
    </xf>
    <xf numFmtId="4" fontId="0" fillId="0" borderId="0" xfId="0" applyNumberFormat="1" applyFont="1" applyAlignment="1">
      <alignment horizontal="center"/>
    </xf>
    <xf numFmtId="0" fontId="3"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3" fillId="8" borderId="0" xfId="0" applyFont="1" applyFill="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right"/>
    </xf>
    <xf numFmtId="0" fontId="8" fillId="0" borderId="0" xfId="0" applyFont="1" applyAlignment="1">
      <alignment horizontal="center"/>
    </xf>
    <xf numFmtId="4" fontId="7" fillId="9" borderId="1" xfId="0" applyNumberFormat="1" applyFont="1" applyFill="1" applyBorder="1" applyAlignment="1">
      <alignment horizontal="center"/>
    </xf>
    <xf numFmtId="0" fontId="3" fillId="9" borderId="0" xfId="0" applyFont="1" applyFill="1" applyAlignment="1">
      <alignment horizontal="center"/>
    </xf>
    <xf numFmtId="0" fontId="3" fillId="10" borderId="0" xfId="0" applyFont="1" applyFill="1" applyAlignment="1">
      <alignment horizontal="center"/>
    </xf>
    <xf numFmtId="0" fontId="3" fillId="10" borderId="0" xfId="0" applyFont="1" applyFill="1" applyBorder="1" applyAlignment="1">
      <alignment horizontal="center"/>
    </xf>
    <xf numFmtId="4" fontId="5" fillId="11" borderId="1" xfId="0" applyNumberFormat="1" applyFont="1" applyFill="1" applyBorder="1" applyAlignment="1">
      <alignment horizontal="center"/>
    </xf>
    <xf numFmtId="4" fontId="0" fillId="11" borderId="1" xfId="0" applyNumberFormat="1" applyFill="1" applyBorder="1" applyAlignment="1">
      <alignment horizontal="center"/>
    </xf>
    <xf numFmtId="4" fontId="5" fillId="11" borderId="1" xfId="0" applyNumberFormat="1" applyFont="1" applyFill="1" applyBorder="1"/>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8" fillId="3" borderId="0" xfId="0" applyFont="1" applyFill="1" applyAlignment="1">
      <alignment horizontal="center"/>
    </xf>
    <xf numFmtId="0" fontId="5" fillId="3" borderId="0" xfId="0" applyFont="1" applyFill="1"/>
    <xf numFmtId="0" fontId="5" fillId="3" borderId="0" xfId="0" applyFont="1" applyFill="1" applyAlignment="1">
      <alignment horizontal="center"/>
    </xf>
    <xf numFmtId="10" fontId="5" fillId="3" borderId="0" xfId="1" applyNumberFormat="1" applyFont="1" applyFill="1" applyAlignment="1">
      <alignment horizontal="center"/>
    </xf>
    <xf numFmtId="0" fontId="6" fillId="0" borderId="0" xfId="2" applyFont="1"/>
    <xf numFmtId="0" fontId="6" fillId="0" borderId="0" xfId="2" applyFont="1" applyAlignment="1">
      <alignment horizontal="center"/>
    </xf>
    <xf numFmtId="0" fontId="3" fillId="0" borderId="0" xfId="2" applyFont="1" applyAlignment="1">
      <alignment horizontal="right"/>
    </xf>
    <xf numFmtId="0" fontId="5" fillId="0" borderId="0" xfId="2" applyFont="1"/>
    <xf numFmtId="0" fontId="5" fillId="0" borderId="0" xfId="2" applyFont="1" applyAlignment="1">
      <alignment horizontal="center"/>
    </xf>
    <xf numFmtId="0" fontId="8" fillId="0" borderId="0" xfId="2" applyFont="1" applyAlignment="1">
      <alignment horizontal="right"/>
    </xf>
    <xf numFmtId="0" fontId="6" fillId="4" borderId="0" xfId="2" applyFont="1" applyFill="1" applyAlignment="1">
      <alignment horizontal="center"/>
    </xf>
    <xf numFmtId="0" fontId="9" fillId="4" borderId="0" xfId="2" applyFont="1" applyFill="1" applyAlignment="1"/>
    <xf numFmtId="4" fontId="21" fillId="12" borderId="1" xfId="0" applyNumberFormat="1" applyFont="1" applyFill="1" applyBorder="1" applyAlignment="1">
      <alignment horizontal="center"/>
    </xf>
    <xf numFmtId="3" fontId="21" fillId="12" borderId="1" xfId="0" applyNumberFormat="1" applyFont="1" applyFill="1" applyBorder="1" applyAlignment="1">
      <alignment horizontal="center"/>
    </xf>
    <xf numFmtId="4" fontId="21" fillId="12" borderId="4" xfId="0" applyNumberFormat="1" applyFont="1" applyFill="1" applyBorder="1" applyAlignment="1">
      <alignment horizontal="center"/>
    </xf>
    <xf numFmtId="3" fontId="21" fillId="12" borderId="4" xfId="0" applyNumberFormat="1" applyFont="1" applyFill="1" applyBorder="1" applyAlignment="1">
      <alignment horizontal="center"/>
    </xf>
    <xf numFmtId="0" fontId="0" fillId="0" borderId="0" xfId="0" applyFont="1" applyAlignment="1">
      <alignment horizontal="center" vertical="center"/>
    </xf>
    <xf numFmtId="0" fontId="0" fillId="0" borderId="0" xfId="0" applyFont="1" applyAlignment="1">
      <alignment vertical="center"/>
    </xf>
    <xf numFmtId="0" fontId="3" fillId="6" borderId="0" xfId="0" applyFont="1" applyFill="1" applyAlignment="1">
      <alignment vertical="center"/>
    </xf>
    <xf numFmtId="0" fontId="2" fillId="5"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7" borderId="0" xfId="0" applyFont="1" applyFill="1" applyAlignment="1">
      <alignment horizontal="center" vertical="center"/>
    </xf>
    <xf numFmtId="0" fontId="4" fillId="7" borderId="0" xfId="0" applyFont="1" applyFill="1" applyAlignment="1">
      <alignment horizontal="center" vertical="center"/>
    </xf>
    <xf numFmtId="0" fontId="22" fillId="13" borderId="0" xfId="0" applyFont="1" applyFill="1" applyAlignment="1">
      <alignment horizontal="center" vertical="center"/>
    </xf>
    <xf numFmtId="4" fontId="7" fillId="12" borderId="1" xfId="0" applyNumberFormat="1" applyFont="1" applyFill="1" applyBorder="1" applyAlignment="1">
      <alignment horizontal="center"/>
    </xf>
    <xf numFmtId="0" fontId="0" fillId="13" borderId="0" xfId="0" applyFont="1" applyFill="1" applyAlignment="1">
      <alignment horizontal="center"/>
    </xf>
    <xf numFmtId="4" fontId="5" fillId="8" borderId="1" xfId="0" applyNumberFormat="1" applyFont="1" applyFill="1" applyBorder="1" applyAlignment="1">
      <alignment horizontal="center"/>
    </xf>
    <xf numFmtId="166" fontId="5" fillId="8" borderId="1" xfId="0" applyNumberFormat="1" applyFont="1" applyFill="1" applyBorder="1" applyAlignment="1">
      <alignment horizontal="center"/>
    </xf>
    <xf numFmtId="0" fontId="23" fillId="0" borderId="0" xfId="0" applyFont="1" applyAlignment="1">
      <alignment horizontal="center"/>
    </xf>
    <xf numFmtId="0" fontId="0" fillId="5" borderId="0" xfId="0" applyFont="1" applyFill="1"/>
    <xf numFmtId="4" fontId="5" fillId="11" borderId="5" xfId="0" applyNumberFormat="1" applyFont="1" applyFill="1" applyBorder="1" applyAlignment="1">
      <alignment horizontal="center"/>
    </xf>
    <xf numFmtId="4" fontId="5" fillId="11" borderId="6" xfId="0" applyNumberFormat="1" applyFont="1" applyFill="1" applyBorder="1" applyAlignment="1">
      <alignment horizontal="center"/>
    </xf>
    <xf numFmtId="0" fontId="0" fillId="5" borderId="0" xfId="0" applyFont="1" applyFill="1" applyAlignment="1">
      <alignment horizontal="center"/>
    </xf>
  </cellXfs>
  <cellStyles count="30">
    <cellStyle name="Comma_PASAL_Valuation_Model_April_2007" xfId="3"/>
    <cellStyle name="Euro" xfId="4"/>
    <cellStyle name="Normal 2" xfId="5"/>
    <cellStyle name="Normal_2006_7_ΠΑΡΑΓΩΓΗ ΟΜΙΛΟΥ" xfId="6"/>
    <cellStyle name="S0" xfId="7"/>
    <cellStyle name="S1" xfId="8"/>
    <cellStyle name="S10" xfId="9"/>
    <cellStyle name="S2" xfId="10"/>
    <cellStyle name="S3" xfId="11"/>
    <cellStyle name="S4" xfId="12"/>
    <cellStyle name="S5" xfId="13"/>
    <cellStyle name="S6" xfId="14"/>
    <cellStyle name="S7" xfId="15"/>
    <cellStyle name="S8" xfId="16"/>
    <cellStyle name="S9" xfId="17"/>
    <cellStyle name="Βασικό__Unisystems_Charts_by_VRS" xfId="18"/>
    <cellStyle name="Κανονικό" xfId="0" builtinId="0"/>
    <cellStyle name="Κανονικό 2" xfId="19"/>
    <cellStyle name="Κανονικό 2 2" xfId="2"/>
    <cellStyle name="Κανονικό 3" xfId="20"/>
    <cellStyle name="Κανονικό 4" xfId="21"/>
    <cellStyle name="Κανονικό 5" xfId="22"/>
    <cellStyle name="Κόμμα 2" xfId="23"/>
    <cellStyle name="Ποσοστό" xfId="1" builtinId="5"/>
    <cellStyle name="Ποσοστό 2" xfId="24"/>
    <cellStyle name="Ποσοστό 2 2" xfId="25"/>
    <cellStyle name="Ποσοστό 3" xfId="26"/>
    <cellStyle name="Ποσοστό 4" xfId="27"/>
    <cellStyle name="Ποσοστό 5" xfId="28"/>
    <cellStyle name="Υπερ-σύνδεση 2"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Aiolou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rtl="0"/>
          <a:r>
            <a:rPr lang="en-GB" sz="800" b="0" i="0" baseline="0">
              <a:latin typeface="Arial" pitchFamily="34" charset="0"/>
              <a:ea typeface="+mn-ea"/>
              <a:cs typeface="Arial" pitchFamily="34" charset="0"/>
            </a:rPr>
            <a:t>VALUATION &amp; RESEARCH SPECIALISTS (VRS) </a:t>
          </a:r>
          <a:r>
            <a:rPr lang="en-US" sz="800" b="0" i="0">
              <a:latin typeface="Arial" pitchFamily="34" charset="0"/>
              <a:ea typeface="+mn-ea"/>
              <a:cs typeface="Arial" pitchFamily="34" charset="0"/>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800" b="0" i="0" baseline="0">
              <a:latin typeface="Arial" pitchFamily="34" charset="0"/>
              <a:ea typeface="+mn-ea"/>
              <a:cs typeface="Arial" pitchFamily="34" charset="0"/>
            </a:rPr>
            <a:t> VRS’s focus business is in providing independent equity research to its institutional and retail clients / subscribers.</a:t>
          </a:r>
          <a:endParaRPr lang="el-GR" sz="800">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190497</xdr:colOff>
      <xdr:row>46</xdr:row>
      <xdr:rowOff>153401</xdr:rowOff>
    </xdr:from>
    <xdr:to>
      <xdr:col>5</xdr:col>
      <xdr:colOff>482764</xdr:colOff>
      <xdr:row>148</xdr:row>
      <xdr:rowOff>145677</xdr:rowOff>
    </xdr:to>
    <xdr:sp macro="" textlink="">
      <xdr:nvSpPr>
        <xdr:cNvPr id="1025" name="Text Box 1"/>
        <xdr:cNvSpPr txBox="1">
          <a:spLocks noChangeArrowheads="1"/>
        </xdr:cNvSpPr>
      </xdr:nvSpPr>
      <xdr:spPr bwMode="auto">
        <a:xfrm>
          <a:off x="481850" y="9274989"/>
          <a:ext cx="7049414" cy="19423276"/>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 &amp; Financial Consultancy </a:t>
          </a:r>
          <a:endParaRPr lang="el-GR" sz="1100">
            <a:latin typeface="+mn-lt"/>
            <a:ea typeface="+mn-ea"/>
            <a:cs typeface="+mn-cs"/>
          </a:endParaRPr>
        </a:p>
        <a:p>
          <a:r>
            <a:rPr lang="en-US" sz="1100">
              <a:latin typeface="+mn-lt"/>
              <a:ea typeface="+mn-ea"/>
              <a:cs typeface="+mn-cs"/>
            </a:rPr>
            <a:t>104 Aolou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endParaRPr lang="el-GR" sz="1100">
            <a:latin typeface="+mn-lt"/>
          </a:endParaRPr>
        </a:p>
        <a:p>
          <a:r>
            <a:rPr lang="en-US" sz="1100">
              <a:latin typeface="+mn-lt"/>
              <a:ea typeface="+mn-ea"/>
              <a:cs typeface="+mn-cs"/>
            </a:rPr>
            <a:t>Web: www.vrs.gr ; www.valueinvest.gr</a:t>
          </a:r>
          <a:r>
            <a:rPr lang="en-US" sz="1100" baseline="0">
              <a:latin typeface="+mn-lt"/>
              <a:ea typeface="+mn-ea"/>
              <a:cs typeface="+mn-cs"/>
            </a:rPr>
            <a:t> ; www.iraj.gr</a:t>
          </a:r>
          <a:endParaRPr lang="en-GB" sz="1100" b="0" i="0" u="none" strike="noStrike" baseline="0">
            <a:solidFill>
              <a:srgbClr val="000000"/>
            </a:solidFill>
            <a:latin typeface="+mn-lt"/>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1100" b="1" i="0" u="none" strike="noStrike" baseline="0">
              <a:solidFill>
                <a:srgbClr val="000000"/>
              </a:solidFill>
              <a:latin typeface="+mn-lt"/>
              <a:cs typeface="Arial"/>
            </a:rPr>
            <a:t>DISCLOSURE STATEMENT (1)</a:t>
          </a:r>
          <a:endParaRPr lang="en-GB" sz="1100" b="0" i="0" u="none" strike="noStrike" baseline="0">
            <a:solidFill>
              <a:srgbClr val="000000"/>
            </a:solidFill>
            <a:latin typeface="+mn-lt"/>
            <a:cs typeface="Arial"/>
          </a:endParaRPr>
        </a:p>
        <a:p>
          <a:pPr rtl="0" fontAlgn="base"/>
          <a:endParaRPr lang="en-GB" sz="1100" b="0" i="0" baseline="0">
            <a:latin typeface="+mn-lt"/>
            <a:ea typeface="+mn-ea"/>
            <a:cs typeface="+mn-cs"/>
          </a:endParaRPr>
        </a:p>
        <a:p>
          <a:pPr rtl="0"/>
          <a:r>
            <a:rPr lang="en-GB" sz="1100" b="0" i="0" baseline="0">
              <a:latin typeface="+mn-lt"/>
              <a:ea typeface="+mn-ea"/>
              <a:cs typeface="+mn-cs"/>
            </a:rPr>
            <a:t>VALUATION &amp; RESEARCH SPECIALISTS (VRS) </a:t>
          </a:r>
          <a:r>
            <a:rPr lang="en-US" sz="1100" b="0" i="0">
              <a:latin typeface="+mn-lt"/>
              <a:ea typeface="+mn-ea"/>
              <a:cs typeface="+mn-cs"/>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1100" b="0" i="0" baseline="0">
              <a:latin typeface="+mn-lt"/>
              <a:ea typeface="+mn-ea"/>
              <a:cs typeface="+mn-cs"/>
            </a:rPr>
            <a:t> VRS’s focus business is in providing independent equity research to its institutional and retail clients / subscribers.</a:t>
          </a:r>
          <a:endParaRPr lang="el-GR"/>
        </a:p>
        <a:p>
          <a:pPr algn="l" rtl="0">
            <a:defRPr sz="1000"/>
          </a:pPr>
          <a:endParaRPr lang="en-GB" sz="1100" b="0" i="0" u="none" strike="noStrike" baseline="0">
            <a:solidFill>
              <a:srgbClr val="000000"/>
            </a:solidFill>
            <a:latin typeface="+mn-lt"/>
            <a:cs typeface="Arial"/>
          </a:endParaRPr>
        </a:p>
        <a:p>
          <a:pPr algn="l" rtl="0">
            <a:defRPr sz="1000"/>
          </a:pPr>
          <a:r>
            <a:rPr lang="en-GB" sz="1100" b="1" i="0" u="none" strike="noStrike" baseline="0">
              <a:solidFill>
                <a:srgbClr val="000000"/>
              </a:solidFill>
              <a:latin typeface="+mn-lt"/>
              <a:cs typeface="Arial"/>
            </a:rPr>
            <a:t>VRS is not a brokerage firm and does not trade in securities of any kind. VRS is not an investment bank and does not act as an underwriter for any type of securities.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pPr algn="l"/>
          <a:endParaRPr lang="en-US"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DISCLOSURE STATEMENT</a:t>
          </a:r>
          <a:r>
            <a:rPr lang="en-GB" sz="1100" b="1">
              <a:latin typeface="+mn-lt"/>
              <a:ea typeface="+mn-ea"/>
              <a:cs typeface="+mn-cs"/>
            </a:rPr>
            <a:t> (2)</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1100">
            <a:latin typeface="+mn-lt"/>
            <a:ea typeface="+mn-ea"/>
            <a:cs typeface="+mn-cs"/>
          </a:endParaRPr>
        </a:p>
        <a:p>
          <a:pPr algn="l"/>
          <a:r>
            <a:rPr lang="en-GB" sz="1100">
              <a:latin typeface="+mn-lt"/>
              <a:ea typeface="+mn-ea"/>
              <a:cs typeface="+mn-cs"/>
            </a:rPr>
            <a:t> </a:t>
          </a:r>
          <a:endParaRPr lang="el-GR" sz="1100">
            <a:latin typeface="+mn-lt"/>
            <a:ea typeface="+mn-ea"/>
            <a:cs typeface="+mn-cs"/>
          </a:endParaRPr>
        </a:p>
        <a:p>
          <a:pPr algn="l"/>
          <a:r>
            <a:rPr lang="en-US" sz="11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1100">
            <a:latin typeface="+mn-lt"/>
            <a:ea typeface="+mn-ea"/>
            <a:cs typeface="+mn-cs"/>
          </a:endParaRPr>
        </a:p>
        <a:p>
          <a:pPr algn="l"/>
          <a:r>
            <a:rPr lang="en-US" sz="1100">
              <a:latin typeface="+mn-lt"/>
              <a:ea typeface="+mn-ea"/>
              <a:cs typeface="+mn-cs"/>
            </a:rPr>
            <a:t> </a:t>
          </a:r>
        </a:p>
        <a:p>
          <a:pPr algn="l"/>
          <a:endParaRPr lang="el-GR" sz="1100">
            <a:latin typeface="+mn-lt"/>
            <a:ea typeface="+mn-ea"/>
            <a:cs typeface="+mn-cs"/>
          </a:endParaRPr>
        </a:p>
        <a:p>
          <a:pPr algn="l"/>
          <a:r>
            <a:rPr lang="en-US" sz="1100" b="1">
              <a:latin typeface="+mn-lt"/>
              <a:ea typeface="+mn-ea"/>
              <a:cs typeface="+mn-cs"/>
            </a:rPr>
            <a:t>COMPLIANCE WITH EU DIRECTIVES and GREEK LAWS</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ANALYST CERTIFICATION</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1100">
            <a:latin typeface="+mn-lt"/>
            <a:ea typeface="+mn-ea"/>
            <a:cs typeface="+mn-cs"/>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r>
            <a:rPr lang="en-GB" sz="1000" b="0" i="0" u="none" strike="noStrike" baseline="0">
              <a:solidFill>
                <a:srgbClr val="000000"/>
              </a:solidFill>
              <a:latin typeface="+mn-lt"/>
              <a:cs typeface="Times New Roman"/>
            </a:rPr>
            <a:t> </a:t>
          </a:r>
        </a:p>
      </xdr:txBody>
    </xdr:sp>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2017 - 2018. In addition historical accounts are presented for the period 2010 – 2016.</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CENERGY HOLDINGS (former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twoCellAnchor editAs="oneCell">
    <xdr:from>
      <xdr:col>1</xdr:col>
      <xdr:colOff>168088</xdr:colOff>
      <xdr:row>47</xdr:row>
      <xdr:rowOff>123265</xdr:rowOff>
    </xdr:from>
    <xdr:to>
      <xdr:col>4</xdr:col>
      <xdr:colOff>1449991</xdr:colOff>
      <xdr:row>51</xdr:row>
      <xdr:rowOff>41309</xdr:rowOff>
    </xdr:to>
    <xdr:pic>
      <xdr:nvPicPr>
        <xdr:cNvPr id="6" name="5 - Εικόνα"/>
        <xdr:cNvPicPr/>
      </xdr:nvPicPr>
      <xdr:blipFill>
        <a:blip xmlns:r="http://schemas.openxmlformats.org/officeDocument/2006/relationships" r:embed="rId1" cstate="print"/>
        <a:srcRect/>
        <a:stretch>
          <a:fillRect/>
        </a:stretch>
      </xdr:blipFill>
      <xdr:spPr bwMode="auto">
        <a:xfrm>
          <a:off x="459441" y="9435353"/>
          <a:ext cx="5708227" cy="680044"/>
        </a:xfrm>
        <a:prstGeom prst="rect">
          <a:avLst/>
        </a:prstGeom>
        <a:noFill/>
        <a:ln w="9525">
          <a:noFill/>
          <a:miter lim="800000"/>
          <a:headEnd/>
          <a:tailEnd/>
        </a:ln>
      </xdr:spPr>
    </xdr:pic>
    <xdr:clientData/>
  </xdr:twoCellAnchor>
  <xdr:twoCellAnchor>
    <xdr:from>
      <xdr:col>4</xdr:col>
      <xdr:colOff>2622181</xdr:colOff>
      <xdr:row>53</xdr:row>
      <xdr:rowOff>156883</xdr:rowOff>
    </xdr:from>
    <xdr:to>
      <xdr:col>5</xdr:col>
      <xdr:colOff>392206</xdr:colOff>
      <xdr:row>57</xdr:row>
      <xdr:rowOff>108901</xdr:rowOff>
    </xdr:to>
    <xdr:pic>
      <xdr:nvPicPr>
        <xdr:cNvPr id="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838269" y="10611971"/>
          <a:ext cx="705966" cy="714018"/>
        </a:xfrm>
        <a:prstGeom prst="rect">
          <a:avLst/>
        </a:prstGeom>
        <a:noFill/>
        <a:ln w="9525">
          <a:noFill/>
          <a:miter lim="800000"/>
          <a:headEnd/>
          <a:tailEnd/>
        </a:ln>
      </xdr:spPr>
    </xdr:pic>
    <xdr:clientData/>
  </xdr:twoCellAnchor>
  <xdr:twoCellAnchor>
    <xdr:from>
      <xdr:col>5</xdr:col>
      <xdr:colOff>1421</xdr:colOff>
      <xdr:row>55</xdr:row>
      <xdr:rowOff>109157</xdr:rowOff>
    </xdr:from>
    <xdr:to>
      <xdr:col>5</xdr:col>
      <xdr:colOff>100853</xdr:colOff>
      <xdr:row>56</xdr:row>
      <xdr:rowOff>11207</xdr:rowOff>
    </xdr:to>
    <xdr:sp macro="" textlink="">
      <xdr:nvSpPr>
        <xdr:cNvPr id="8" name="Oval 2"/>
        <xdr:cNvSpPr>
          <a:spLocks noChangeArrowheads="1"/>
        </xdr:cNvSpPr>
      </xdr:nvSpPr>
      <xdr:spPr bwMode="auto">
        <a:xfrm>
          <a:off x="6153450" y="10945245"/>
          <a:ext cx="99432" cy="92550"/>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Q24" sqref="Q24"/>
    </sheetView>
  </sheetViews>
  <sheetFormatPr defaultColWidth="9.140625" defaultRowHeight="15"/>
  <cols>
    <col min="1" max="3" width="3.7109375" style="57" customWidth="1"/>
    <col min="4" max="4" width="36.5703125" style="57" customWidth="1"/>
    <col min="5" max="12" width="3.7109375" style="57" customWidth="1"/>
    <col min="13" max="13" width="3.7109375" style="58" customWidth="1"/>
    <col min="14" max="14" width="23.85546875" style="57" customWidth="1"/>
    <col min="15" max="15" width="17" style="57" customWidth="1"/>
    <col min="16" max="16" width="44" style="57" customWidth="1"/>
    <col min="17" max="17" width="19" style="58" customWidth="1"/>
    <col min="18" max="18" width="9.140625" style="57" customWidth="1"/>
    <col min="19" max="16384" width="9.140625" style="57"/>
  </cols>
  <sheetData>
    <row r="1" spans="3:105" ht="14.25" customHeight="1"/>
    <row r="2" spans="3:105" ht="14.25" customHeight="1"/>
    <row r="3" spans="3:105">
      <c r="O3" s="59"/>
    </row>
    <row r="4" spans="3:105" s="60" customFormat="1">
      <c r="M4" s="61"/>
      <c r="O4" s="62"/>
      <c r="Q4" s="61"/>
    </row>
    <row r="5" spans="3:105" s="60" customFormat="1">
      <c r="M5" s="61"/>
      <c r="O5" s="62"/>
      <c r="Q5" s="61"/>
    </row>
    <row r="6" spans="3:105" s="58" customFormat="1">
      <c r="N6" s="57"/>
      <c r="O6" s="59"/>
      <c r="P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row>
    <row r="7" spans="3:105" s="58" customFormat="1">
      <c r="N7" s="57"/>
      <c r="O7" s="59"/>
      <c r="P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row>
    <row r="8" spans="3:105" s="58" customFormat="1">
      <c r="N8" s="57"/>
      <c r="O8" s="59"/>
      <c r="P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row>
    <row r="9" spans="3:105" s="58" customFormat="1">
      <c r="N9" s="57"/>
      <c r="O9" s="59"/>
      <c r="P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row>
    <row r="10" spans="3:105" s="58" customFormat="1">
      <c r="N10" s="57"/>
      <c r="O10" s="57"/>
      <c r="P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row>
    <row r="11" spans="3:105" s="58" customFormat="1">
      <c r="C11" s="63"/>
      <c r="D11" s="63"/>
      <c r="E11" s="63"/>
      <c r="F11" s="63"/>
      <c r="G11" s="63"/>
      <c r="H11" s="63"/>
      <c r="I11" s="63"/>
      <c r="J11" s="63"/>
      <c r="N11" s="57"/>
      <c r="O11" s="57"/>
      <c r="P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row>
    <row r="12" spans="3:105" s="58" customFormat="1" ht="15.75">
      <c r="C12" s="63"/>
      <c r="D12" s="64"/>
      <c r="E12" s="63"/>
      <c r="F12" s="63"/>
      <c r="G12" s="63"/>
      <c r="H12" s="63"/>
      <c r="I12" s="63"/>
      <c r="J12" s="63"/>
      <c r="N12" s="57"/>
      <c r="O12" s="57"/>
      <c r="P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row>
    <row r="13" spans="3:105" s="58" customFormat="1" ht="15.75">
      <c r="C13" s="63"/>
      <c r="D13" s="64"/>
      <c r="E13" s="63"/>
      <c r="F13" s="63"/>
      <c r="G13" s="63"/>
      <c r="H13" s="63"/>
      <c r="I13" s="63"/>
      <c r="J13" s="63"/>
      <c r="N13" s="57"/>
      <c r="O13" s="57"/>
      <c r="P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row>
    <row r="14" spans="3:105" s="58" customFormat="1" ht="15.75">
      <c r="C14" s="63"/>
      <c r="D14" s="64"/>
      <c r="E14" s="63"/>
      <c r="F14" s="63"/>
      <c r="G14" s="63"/>
      <c r="H14" s="63"/>
      <c r="I14" s="63"/>
      <c r="J14" s="63"/>
      <c r="N14" s="57"/>
      <c r="O14" s="57"/>
      <c r="P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row>
    <row r="15" spans="3:105" s="58" customFormat="1" ht="15.75">
      <c r="C15" s="63"/>
      <c r="D15" s="64"/>
      <c r="E15" s="63"/>
      <c r="F15" s="63"/>
      <c r="G15" s="63"/>
      <c r="H15" s="63"/>
      <c r="I15" s="63"/>
      <c r="J15" s="63"/>
      <c r="N15" s="57"/>
      <c r="O15" s="57"/>
      <c r="P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row>
    <row r="16" spans="3:105" s="58" customFormat="1" ht="15.75">
      <c r="C16" s="63"/>
      <c r="D16" s="64"/>
      <c r="E16" s="63"/>
      <c r="F16" s="63"/>
      <c r="G16" s="63"/>
      <c r="H16" s="63"/>
      <c r="I16" s="63"/>
      <c r="J16" s="63"/>
      <c r="N16" s="57"/>
      <c r="O16" s="57"/>
      <c r="P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row>
    <row r="17" spans="3:105" s="58" customFormat="1">
      <c r="C17" s="63"/>
      <c r="D17" s="63"/>
      <c r="E17" s="63"/>
      <c r="F17" s="63"/>
      <c r="G17" s="63"/>
      <c r="H17" s="63"/>
      <c r="I17" s="63"/>
      <c r="J17" s="63"/>
      <c r="N17" s="57"/>
      <c r="O17" s="57"/>
      <c r="P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row>
    <row r="18" spans="3:105" s="58" customFormat="1" ht="15.75">
      <c r="C18" s="63"/>
      <c r="D18" s="64"/>
      <c r="E18" s="63"/>
      <c r="F18" s="63"/>
      <c r="G18" s="63"/>
      <c r="H18" s="63"/>
      <c r="I18" s="63"/>
      <c r="J18" s="63"/>
      <c r="N18" s="57"/>
      <c r="O18" s="57"/>
      <c r="P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row>
    <row r="19" spans="3:105" s="58" customFormat="1" ht="15.75">
      <c r="C19" s="63"/>
      <c r="D19" s="64"/>
      <c r="E19" s="63"/>
      <c r="F19" s="63"/>
      <c r="G19" s="63"/>
      <c r="H19" s="63"/>
      <c r="I19" s="63"/>
      <c r="J19" s="63"/>
      <c r="N19" s="57"/>
      <c r="O19" s="57"/>
      <c r="P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row>
    <row r="20" spans="3:105" s="58" customFormat="1" ht="15.75">
      <c r="C20" s="63"/>
      <c r="D20" s="64"/>
      <c r="E20" s="63"/>
      <c r="F20" s="63"/>
      <c r="G20" s="63"/>
      <c r="H20" s="63"/>
      <c r="I20" s="63"/>
      <c r="J20" s="63"/>
      <c r="N20" s="57"/>
      <c r="O20" s="57"/>
      <c r="P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row>
    <row r="21" spans="3:105" s="58" customFormat="1" ht="15.75">
      <c r="C21" s="63"/>
      <c r="D21" s="64"/>
      <c r="E21" s="63"/>
      <c r="F21" s="63"/>
      <c r="G21" s="63"/>
      <c r="H21" s="63"/>
      <c r="I21" s="63"/>
      <c r="J21" s="63"/>
      <c r="N21" s="57"/>
      <c r="O21" s="57"/>
      <c r="P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row>
    <row r="22" spans="3:105" ht="15.75">
      <c r="C22" s="63"/>
      <c r="D22" s="64"/>
      <c r="E22" s="63"/>
      <c r="F22" s="63"/>
      <c r="G22" s="63"/>
      <c r="H22" s="63"/>
      <c r="I22" s="63"/>
      <c r="J22" s="63"/>
    </row>
    <row r="23" spans="3:105">
      <c r="C23" s="63"/>
      <c r="D23" s="63"/>
      <c r="E23" s="63"/>
      <c r="F23" s="63"/>
      <c r="G23" s="63"/>
      <c r="H23" s="63"/>
      <c r="I23" s="63"/>
      <c r="J23" s="63"/>
    </row>
    <row r="24" spans="3:105">
      <c r="C24" s="63"/>
      <c r="D24" s="63"/>
      <c r="E24" s="63"/>
      <c r="F24" s="63"/>
      <c r="G24" s="63"/>
      <c r="H24" s="63"/>
      <c r="I24" s="63"/>
      <c r="J24" s="6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DB64"/>
  <sheetViews>
    <sheetView showGridLines="0" tabSelected="1" topLeftCell="H4" zoomScale="85" zoomScaleNormal="85" workbookViewId="0">
      <pane xSplit="9540" ySplit="1650" topLeftCell="V4" activePane="bottomLeft"/>
      <selection activeCell="BM38" sqref="BM38"/>
      <selection pane="topRight" activeCell="AO6" sqref="AO6"/>
      <selection pane="bottomLeft" activeCell="M36" sqref="M36"/>
      <selection pane="bottomRight" activeCell="CC32" sqref="CC32"/>
    </sheetView>
  </sheetViews>
  <sheetFormatPr defaultColWidth="9.140625" defaultRowHeight="15"/>
  <cols>
    <col min="1" max="1" width="3.7109375" style="4" customWidth="1"/>
    <col min="2" max="2" width="3.7109375" style="3" customWidth="1"/>
    <col min="3" max="3" width="39.14062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1" width="25.5703125" style="3" customWidth="1"/>
    <col min="12" max="13" width="22.5703125" style="3" customWidth="1"/>
    <col min="14" max="14" width="5.7109375" style="4" customWidth="1"/>
    <col min="15" max="15" width="38.42578125" style="3" bestFit="1" customWidth="1"/>
    <col min="16" max="16" width="5.7109375" style="4" customWidth="1"/>
    <col min="17" max="18" width="11.5703125" style="3" customWidth="1"/>
    <col min="19" max="25" width="11.5703125" style="4" customWidth="1"/>
    <col min="26" max="26" width="5.7109375" style="4" customWidth="1"/>
    <col min="27" max="28" width="11.5703125" style="3" customWidth="1"/>
    <col min="29" max="35" width="11.5703125" style="4" customWidth="1"/>
    <col min="36" max="36" width="5.7109375" style="4" customWidth="1"/>
    <col min="37" max="38" width="11.5703125" style="3" customWidth="1"/>
    <col min="39" max="45" width="11.5703125" style="4" customWidth="1"/>
    <col min="46" max="46" width="5.7109375" style="4" customWidth="1"/>
    <col min="47" max="48" width="11.5703125" style="3" customWidth="1"/>
    <col min="49" max="55" width="11.5703125" style="4" customWidth="1"/>
    <col min="56" max="56" width="5.7109375" style="4" customWidth="1"/>
    <col min="57" max="58" width="11.5703125" style="3" customWidth="1"/>
    <col min="59" max="65" width="11.5703125" style="4" customWidth="1"/>
    <col min="66" max="66" width="5.7109375" style="4" customWidth="1"/>
    <col min="67" max="67" width="38.42578125" style="3" bestFit="1" customWidth="1"/>
    <col min="68" max="68" width="18.7109375" style="3" bestFit="1" customWidth="1"/>
    <col min="69" max="69" width="27" style="3" customWidth="1"/>
    <col min="70" max="71" width="27.42578125" style="3" customWidth="1"/>
    <col min="72" max="72" width="5.7109375" style="4" customWidth="1"/>
    <col min="73" max="73" width="38.42578125" style="3" bestFit="1" customWidth="1"/>
    <col min="74" max="74" width="5.7109375" style="4" customWidth="1"/>
    <col min="75" max="75" width="9" style="3" customWidth="1"/>
    <col min="76" max="83" width="9.140625" style="3"/>
    <col min="84" max="84" width="5.7109375" style="4" customWidth="1"/>
    <col min="85" max="93" width="9.140625" style="4"/>
    <col min="94" max="94" width="5.7109375" style="4" customWidth="1"/>
    <col min="95" max="103" width="9.140625" style="3"/>
    <col min="104" max="104" width="5.7109375" style="4" customWidth="1"/>
    <col min="105" max="105" width="38.42578125" style="3" bestFit="1" customWidth="1"/>
    <col min="106" max="106" width="5.7109375" style="4" customWidth="1"/>
    <col min="107" max="16384" width="9.140625" style="4"/>
  </cols>
  <sheetData>
    <row r="1" spans="2:106" ht="14.25" customHeight="1"/>
    <row r="2" spans="2:106" ht="14.25" customHeight="1"/>
    <row r="3" spans="2:106" ht="14.25" customHeight="1"/>
    <row r="4" spans="2:106" ht="14.25" customHeight="1"/>
    <row r="5" spans="2:106" s="70" customFormat="1" ht="22.5" customHeight="1">
      <c r="B5" s="69"/>
      <c r="F5" s="69"/>
      <c r="H5" s="69"/>
      <c r="I5" s="71"/>
      <c r="K5" s="78" t="s">
        <v>162</v>
      </c>
      <c r="L5" s="72" t="str">
        <f>K5</f>
        <v>June 16, 2017</v>
      </c>
      <c r="M5" s="72" t="str">
        <f>L5</f>
        <v>June 16, 2017</v>
      </c>
      <c r="O5" s="73"/>
      <c r="P5" s="71"/>
      <c r="Q5" s="73"/>
      <c r="R5" s="73"/>
      <c r="S5" s="74" t="s">
        <v>104</v>
      </c>
      <c r="T5" s="73"/>
      <c r="U5" s="73"/>
      <c r="V5" s="73"/>
      <c r="W5" s="73"/>
      <c r="X5" s="73"/>
      <c r="Y5" s="73"/>
      <c r="Z5" s="71"/>
      <c r="AA5" s="73"/>
      <c r="AB5" s="73"/>
      <c r="AC5" s="74" t="s">
        <v>105</v>
      </c>
      <c r="AD5" s="74"/>
      <c r="AE5" s="74"/>
      <c r="AF5" s="74"/>
      <c r="AG5" s="74"/>
      <c r="AH5" s="74"/>
      <c r="AI5" s="74"/>
      <c r="AJ5" s="71"/>
      <c r="AK5" s="73"/>
      <c r="AL5" s="74" t="s">
        <v>106</v>
      </c>
      <c r="AM5" s="74"/>
      <c r="AN5" s="75"/>
      <c r="AO5" s="75"/>
      <c r="AP5" s="75"/>
      <c r="AQ5" s="75"/>
      <c r="AR5" s="75"/>
      <c r="AS5" s="75"/>
      <c r="AT5" s="71"/>
      <c r="AU5" s="74"/>
      <c r="AV5" s="74"/>
      <c r="AW5" s="74" t="s">
        <v>125</v>
      </c>
      <c r="AX5" s="75"/>
      <c r="AY5" s="75"/>
      <c r="AZ5" s="75"/>
      <c r="BA5" s="75"/>
      <c r="BB5" s="75"/>
      <c r="BC5" s="75"/>
      <c r="BD5" s="71"/>
      <c r="BE5" s="74" t="s">
        <v>107</v>
      </c>
      <c r="BF5" s="74"/>
      <c r="BG5" s="74"/>
      <c r="BH5" s="75"/>
      <c r="BI5" s="75"/>
      <c r="BJ5" s="75"/>
      <c r="BK5" s="75"/>
      <c r="BL5" s="75"/>
      <c r="BM5" s="75"/>
      <c r="BN5" s="71"/>
      <c r="BO5" s="73"/>
      <c r="BP5" s="73" t="s">
        <v>110</v>
      </c>
      <c r="BQ5" s="73" t="s">
        <v>111</v>
      </c>
      <c r="BR5" s="73" t="s">
        <v>113</v>
      </c>
      <c r="BS5" s="73" t="s">
        <v>115</v>
      </c>
      <c r="BT5" s="71"/>
      <c r="BU5" s="73"/>
      <c r="BV5" s="71"/>
      <c r="BW5" s="76" t="s">
        <v>126</v>
      </c>
      <c r="BX5" s="76"/>
      <c r="BY5" s="76"/>
      <c r="BZ5" s="77"/>
      <c r="CA5" s="77"/>
      <c r="CB5" s="77"/>
      <c r="CC5" s="77"/>
      <c r="CD5" s="77"/>
      <c r="CE5" s="77"/>
      <c r="CF5" s="71"/>
      <c r="CG5" s="76" t="s">
        <v>128</v>
      </c>
      <c r="CH5" s="76"/>
      <c r="CI5" s="76"/>
      <c r="CJ5" s="77"/>
      <c r="CK5" s="77"/>
      <c r="CL5" s="77"/>
      <c r="CM5" s="77"/>
      <c r="CN5" s="77"/>
      <c r="CO5" s="77"/>
      <c r="CP5" s="71"/>
      <c r="CQ5" s="76" t="s">
        <v>127</v>
      </c>
      <c r="CR5" s="76"/>
      <c r="CS5" s="76"/>
      <c r="CT5" s="77"/>
      <c r="CU5" s="77"/>
      <c r="CV5" s="77"/>
      <c r="CW5" s="77"/>
      <c r="CX5" s="77"/>
      <c r="CY5" s="77"/>
      <c r="CZ5" s="71"/>
      <c r="DA5" s="73"/>
      <c r="DB5" s="71"/>
    </row>
    <row r="6" spans="2:106" s="5" customFormat="1" ht="40.5" customHeight="1">
      <c r="B6" s="8"/>
      <c r="C6" s="9"/>
      <c r="D6" s="10" t="s">
        <v>37</v>
      </c>
      <c r="E6" s="11" t="s">
        <v>31</v>
      </c>
      <c r="F6" s="11" t="s">
        <v>33</v>
      </c>
      <c r="G6" s="11" t="s">
        <v>32</v>
      </c>
      <c r="H6" s="11" t="s">
        <v>34</v>
      </c>
      <c r="I6" s="26"/>
      <c r="J6" s="4"/>
      <c r="K6" s="15" t="s">
        <v>161</v>
      </c>
      <c r="L6" s="15" t="s">
        <v>116</v>
      </c>
      <c r="M6" s="15" t="s">
        <v>120</v>
      </c>
      <c r="O6" s="3"/>
      <c r="P6" s="26"/>
      <c r="Q6" s="83">
        <v>2010</v>
      </c>
      <c r="R6" s="83">
        <v>2011</v>
      </c>
      <c r="S6" s="83">
        <v>2012</v>
      </c>
      <c r="T6" s="83">
        <v>2013</v>
      </c>
      <c r="U6" s="83">
        <v>2014</v>
      </c>
      <c r="V6" s="83">
        <v>2015</v>
      </c>
      <c r="W6" s="83">
        <v>2016</v>
      </c>
      <c r="X6" s="83">
        <v>2017</v>
      </c>
      <c r="Y6" s="83">
        <v>2018</v>
      </c>
      <c r="Z6" s="26"/>
      <c r="AA6" s="3">
        <f>Q6</f>
        <v>2010</v>
      </c>
      <c r="AB6" s="3">
        <f t="shared" ref="AB6:AI6" si="0">R6</f>
        <v>2011</v>
      </c>
      <c r="AC6" s="3">
        <f t="shared" si="0"/>
        <v>2012</v>
      </c>
      <c r="AD6" s="3">
        <f t="shared" si="0"/>
        <v>2013</v>
      </c>
      <c r="AE6" s="3">
        <f t="shared" si="0"/>
        <v>2014</v>
      </c>
      <c r="AF6" s="3">
        <f t="shared" si="0"/>
        <v>2015</v>
      </c>
      <c r="AG6" s="3">
        <f t="shared" si="0"/>
        <v>2016</v>
      </c>
      <c r="AH6" s="3">
        <f t="shared" si="0"/>
        <v>2017</v>
      </c>
      <c r="AI6" s="3">
        <f t="shared" si="0"/>
        <v>2018</v>
      </c>
      <c r="AJ6" s="26"/>
      <c r="AK6" s="3">
        <f>Q6</f>
        <v>2010</v>
      </c>
      <c r="AL6" s="3">
        <f t="shared" ref="AL6:AS6" si="1">R6</f>
        <v>2011</v>
      </c>
      <c r="AM6" s="3">
        <f t="shared" si="1"/>
        <v>2012</v>
      </c>
      <c r="AN6" s="3">
        <f t="shared" si="1"/>
        <v>2013</v>
      </c>
      <c r="AO6" s="3">
        <f t="shared" si="1"/>
        <v>2014</v>
      </c>
      <c r="AP6" s="3">
        <f t="shared" si="1"/>
        <v>2015</v>
      </c>
      <c r="AQ6" s="3">
        <f t="shared" si="1"/>
        <v>2016</v>
      </c>
      <c r="AR6" s="3">
        <f t="shared" si="1"/>
        <v>2017</v>
      </c>
      <c r="AS6" s="3">
        <f t="shared" si="1"/>
        <v>2018</v>
      </c>
      <c r="AT6" s="26"/>
      <c r="AU6" s="3">
        <f>Q6</f>
        <v>2010</v>
      </c>
      <c r="AV6" s="3">
        <f t="shared" ref="AV6:BC6" si="2">R6</f>
        <v>2011</v>
      </c>
      <c r="AW6" s="3">
        <f t="shared" si="2"/>
        <v>2012</v>
      </c>
      <c r="AX6" s="3">
        <f t="shared" si="2"/>
        <v>2013</v>
      </c>
      <c r="AY6" s="3">
        <f t="shared" si="2"/>
        <v>2014</v>
      </c>
      <c r="AZ6" s="3">
        <f t="shared" si="2"/>
        <v>2015</v>
      </c>
      <c r="BA6" s="3">
        <f t="shared" si="2"/>
        <v>2016</v>
      </c>
      <c r="BB6" s="3">
        <f t="shared" si="2"/>
        <v>2017</v>
      </c>
      <c r="BC6" s="3">
        <f t="shared" si="2"/>
        <v>2018</v>
      </c>
      <c r="BD6" s="26"/>
      <c r="BE6" s="3">
        <f>Q6</f>
        <v>2010</v>
      </c>
      <c r="BF6" s="3">
        <f t="shared" ref="BF6:BM6" si="3">R6</f>
        <v>2011</v>
      </c>
      <c r="BG6" s="3">
        <f t="shared" si="3"/>
        <v>2012</v>
      </c>
      <c r="BH6" s="3">
        <f t="shared" si="3"/>
        <v>2013</v>
      </c>
      <c r="BI6" s="3">
        <f t="shared" si="3"/>
        <v>2014</v>
      </c>
      <c r="BJ6" s="3">
        <f t="shared" si="3"/>
        <v>2015</v>
      </c>
      <c r="BK6" s="3">
        <f t="shared" si="3"/>
        <v>2016</v>
      </c>
      <c r="BL6" s="3">
        <f t="shared" si="3"/>
        <v>2017</v>
      </c>
      <c r="BM6" s="3">
        <f t="shared" si="3"/>
        <v>2018</v>
      </c>
      <c r="BN6" s="26"/>
      <c r="BO6" s="3"/>
      <c r="BP6" s="7"/>
      <c r="BQ6" s="7"/>
      <c r="BR6" s="7"/>
      <c r="BS6" s="7"/>
      <c r="BT6" s="26"/>
      <c r="BU6" s="3"/>
      <c r="BV6" s="26"/>
      <c r="BW6" s="31">
        <f>Q6</f>
        <v>2010</v>
      </c>
      <c r="BX6" s="31">
        <f t="shared" ref="BX6:CE6" si="4">R6</f>
        <v>2011</v>
      </c>
      <c r="BY6" s="31">
        <f t="shared" si="4"/>
        <v>2012</v>
      </c>
      <c r="BZ6" s="31">
        <f t="shared" si="4"/>
        <v>2013</v>
      </c>
      <c r="CA6" s="31">
        <f t="shared" si="4"/>
        <v>2014</v>
      </c>
      <c r="CB6" s="31">
        <f t="shared" si="4"/>
        <v>2015</v>
      </c>
      <c r="CC6" s="31">
        <f t="shared" si="4"/>
        <v>2016</v>
      </c>
      <c r="CD6" s="31">
        <f t="shared" si="4"/>
        <v>2017</v>
      </c>
      <c r="CE6" s="31">
        <f t="shared" si="4"/>
        <v>2018</v>
      </c>
      <c r="CF6" s="26"/>
      <c r="CG6" s="31">
        <f>Q6</f>
        <v>2010</v>
      </c>
      <c r="CH6" s="31">
        <f t="shared" ref="CH6:CO6" si="5">R6</f>
        <v>2011</v>
      </c>
      <c r="CI6" s="31">
        <f t="shared" si="5"/>
        <v>2012</v>
      </c>
      <c r="CJ6" s="31">
        <f t="shared" si="5"/>
        <v>2013</v>
      </c>
      <c r="CK6" s="31">
        <f t="shared" si="5"/>
        <v>2014</v>
      </c>
      <c r="CL6" s="31">
        <f t="shared" si="5"/>
        <v>2015</v>
      </c>
      <c r="CM6" s="31">
        <f t="shared" si="5"/>
        <v>2016</v>
      </c>
      <c r="CN6" s="31">
        <f t="shared" si="5"/>
        <v>2017</v>
      </c>
      <c r="CO6" s="31">
        <f t="shared" si="5"/>
        <v>2018</v>
      </c>
      <c r="CP6" s="26"/>
      <c r="CQ6" s="31">
        <f>Q6</f>
        <v>2010</v>
      </c>
      <c r="CR6" s="31">
        <f t="shared" ref="CR6:CY6" si="6">R6</f>
        <v>2011</v>
      </c>
      <c r="CS6" s="31">
        <f t="shared" si="6"/>
        <v>2012</v>
      </c>
      <c r="CT6" s="31">
        <f t="shared" si="6"/>
        <v>2013</v>
      </c>
      <c r="CU6" s="31">
        <f t="shared" si="6"/>
        <v>2014</v>
      </c>
      <c r="CV6" s="31">
        <f t="shared" si="6"/>
        <v>2015</v>
      </c>
      <c r="CW6" s="31">
        <f t="shared" si="6"/>
        <v>2016</v>
      </c>
      <c r="CX6" s="31">
        <f t="shared" si="6"/>
        <v>2017</v>
      </c>
      <c r="CY6" s="31">
        <f t="shared" si="6"/>
        <v>2018</v>
      </c>
      <c r="CZ6" s="26"/>
      <c r="DA6" s="3"/>
      <c r="DB6" s="26"/>
    </row>
    <row r="7" spans="2:106" ht="14.25" customHeight="1">
      <c r="B7" s="12"/>
      <c r="D7" s="3"/>
      <c r="E7" s="3"/>
      <c r="G7" s="3"/>
      <c r="I7" s="26"/>
      <c r="P7" s="26"/>
      <c r="S7" s="3"/>
      <c r="T7" s="3"/>
      <c r="U7" s="3"/>
      <c r="V7" s="3"/>
      <c r="W7" s="3"/>
      <c r="X7" s="3"/>
      <c r="Y7" s="3"/>
      <c r="Z7" s="26"/>
      <c r="AC7" s="3"/>
      <c r="AD7" s="3"/>
      <c r="AE7" s="3"/>
      <c r="AF7" s="3"/>
      <c r="AG7" s="3"/>
      <c r="AH7" s="3"/>
      <c r="AI7" s="3"/>
      <c r="AJ7" s="26"/>
      <c r="AM7" s="3"/>
      <c r="AN7" s="3"/>
      <c r="AO7" s="3"/>
      <c r="AP7" s="3"/>
      <c r="AQ7" s="3"/>
      <c r="AR7" s="3"/>
      <c r="AS7" s="3"/>
      <c r="AT7" s="26"/>
      <c r="AW7" s="3"/>
      <c r="AX7" s="3"/>
      <c r="AY7" s="3"/>
      <c r="AZ7" s="3"/>
      <c r="BA7" s="3"/>
      <c r="BB7" s="3"/>
      <c r="BC7" s="3"/>
      <c r="BD7" s="26"/>
      <c r="BG7" s="3"/>
      <c r="BH7" s="3"/>
      <c r="BI7" s="3"/>
      <c r="BJ7" s="3"/>
      <c r="BK7" s="3"/>
      <c r="BL7" s="3"/>
      <c r="BM7" s="3"/>
      <c r="BN7" s="26"/>
      <c r="BT7" s="26"/>
      <c r="BV7" s="26"/>
      <c r="CF7" s="26"/>
      <c r="CG7" s="3"/>
      <c r="CH7" s="3"/>
      <c r="CI7" s="3"/>
      <c r="CJ7" s="3"/>
      <c r="CK7" s="3"/>
      <c r="CL7" s="3"/>
      <c r="CM7" s="3"/>
      <c r="CN7" s="3"/>
      <c r="CO7" s="3"/>
      <c r="CP7" s="26"/>
      <c r="CZ7" s="26"/>
      <c r="DA7" s="51"/>
      <c r="DB7" s="26"/>
    </row>
    <row r="8" spans="2:106">
      <c r="B8" s="12">
        <v>1</v>
      </c>
      <c r="C8" s="5" t="s">
        <v>2</v>
      </c>
      <c r="D8" s="7" t="s">
        <v>15</v>
      </c>
      <c r="E8" s="7" t="s">
        <v>43</v>
      </c>
      <c r="F8" s="7" t="s">
        <v>44</v>
      </c>
      <c r="G8" s="7" t="s">
        <v>43</v>
      </c>
      <c r="H8" s="7" t="s">
        <v>45</v>
      </c>
      <c r="I8" s="26"/>
      <c r="J8" s="84"/>
      <c r="K8" s="65">
        <v>0.52</v>
      </c>
      <c r="L8" s="66">
        <v>52800154</v>
      </c>
      <c r="M8" s="28">
        <f t="shared" ref="M8:M32" si="7">K8*(L8/1000000)</f>
        <v>27.45608008</v>
      </c>
      <c r="O8" s="35" t="str">
        <f t="shared" ref="O8:O32" si="8">C8</f>
        <v>FG EUROPE</v>
      </c>
      <c r="P8" s="26"/>
      <c r="Q8" s="47">
        <v>96.370999999999995</v>
      </c>
      <c r="R8" s="47">
        <v>99.724000000000004</v>
      </c>
      <c r="S8" s="47">
        <v>111.122</v>
      </c>
      <c r="T8" s="47">
        <v>99.102999999999994</v>
      </c>
      <c r="U8" s="47">
        <v>72.72</v>
      </c>
      <c r="V8" s="47">
        <v>95.150999999999996</v>
      </c>
      <c r="W8" s="47">
        <v>94.19</v>
      </c>
      <c r="X8" s="81">
        <f>W8*105%</f>
        <v>98.899500000000003</v>
      </c>
      <c r="Y8" s="81">
        <f>X8*102.5%</f>
        <v>101.37198749999999</v>
      </c>
      <c r="Z8" s="33"/>
      <c r="AA8" s="47">
        <v>11.766999999999999</v>
      </c>
      <c r="AB8" s="47">
        <v>11.574</v>
      </c>
      <c r="AC8" s="47">
        <v>15.972000000000001</v>
      </c>
      <c r="AD8" s="47">
        <v>14.862000000000002</v>
      </c>
      <c r="AE8" s="47">
        <v>4.1340000000000003</v>
      </c>
      <c r="AF8" s="47">
        <v>11.744999999999999</v>
      </c>
      <c r="AG8" s="47">
        <v>11.06</v>
      </c>
      <c r="AH8" s="81">
        <v>11.5</v>
      </c>
      <c r="AI8" s="81">
        <v>11.8</v>
      </c>
      <c r="AJ8" s="33"/>
      <c r="AK8" s="47">
        <v>3.4630000000000001</v>
      </c>
      <c r="AL8" s="47">
        <v>4.1719999999999997</v>
      </c>
      <c r="AM8" s="47">
        <v>4.7919999999999998</v>
      </c>
      <c r="AN8" s="47">
        <v>3.64</v>
      </c>
      <c r="AO8" s="47">
        <v>-3.6019999999999999</v>
      </c>
      <c r="AP8" s="47">
        <v>0.2</v>
      </c>
      <c r="AQ8" s="47">
        <v>2.4</v>
      </c>
      <c r="AR8" s="81">
        <v>2.5</v>
      </c>
      <c r="AS8" s="81">
        <v>2.6</v>
      </c>
      <c r="AT8" s="33"/>
      <c r="AU8" s="2">
        <f>AK8/($L$8/1000000)</f>
        <v>6.5586929916908954E-2</v>
      </c>
      <c r="AV8" s="2">
        <f t="shared" ref="AV8:BA8" si="9">AL8/($L$8/1000000)</f>
        <v>7.9014921054965104E-2</v>
      </c>
      <c r="AW8" s="2">
        <f t="shared" si="9"/>
        <v>9.0757311048751857E-2</v>
      </c>
      <c r="AX8" s="2">
        <f t="shared" si="9"/>
        <v>6.8939192866748086E-2</v>
      </c>
      <c r="AY8" s="2">
        <f t="shared" si="9"/>
        <v>-6.8219497996161144E-2</v>
      </c>
      <c r="AZ8" s="2">
        <f t="shared" si="9"/>
        <v>3.7878677399312134E-3</v>
      </c>
      <c r="BA8" s="2">
        <f t="shared" si="9"/>
        <v>4.5454412879174559E-2</v>
      </c>
      <c r="BB8" s="2">
        <f t="shared" ref="BB8" si="10">AR8/($L$8/1000000)</f>
        <v>4.7348346749140166E-2</v>
      </c>
      <c r="BC8" s="2">
        <f t="shared" ref="BC8" si="11">AS8/($L$8/1000000)</f>
        <v>4.9242280619105773E-2</v>
      </c>
      <c r="BD8" s="33"/>
      <c r="BE8" s="47">
        <v>28.552</v>
      </c>
      <c r="BF8" s="47">
        <v>31.158000000000001</v>
      </c>
      <c r="BG8" s="47">
        <v>35.22</v>
      </c>
      <c r="BH8" s="47">
        <v>30.844999999999999</v>
      </c>
      <c r="BI8" s="47">
        <v>17.109000000000002</v>
      </c>
      <c r="BJ8" s="47">
        <v>17.015000000000001</v>
      </c>
      <c r="BK8" s="47">
        <v>18.635999999999999</v>
      </c>
      <c r="BL8" s="81">
        <v>20.635999999999999</v>
      </c>
      <c r="BM8" s="81">
        <v>22.716000000000001</v>
      </c>
      <c r="BN8" s="26"/>
      <c r="BO8" s="38" t="str">
        <f>C8</f>
        <v>FG EUROPE</v>
      </c>
      <c r="BP8" s="37" t="str">
        <f>$K$5</f>
        <v>June 16, 2017</v>
      </c>
      <c r="BQ8" s="1" t="s">
        <v>112</v>
      </c>
      <c r="BR8" s="1" t="s">
        <v>114</v>
      </c>
      <c r="BS8" s="25">
        <v>302103219557</v>
      </c>
      <c r="BT8" s="26"/>
      <c r="BU8" s="35" t="str">
        <f>BO8</f>
        <v>FG EUROPE</v>
      </c>
      <c r="BV8" s="26"/>
      <c r="BW8" s="34">
        <f>$M$8/AK8</f>
        <v>7.928408917123881</v>
      </c>
      <c r="BX8" s="34">
        <f t="shared" ref="BX8:CA8" si="12">$M$8/AL8</f>
        <v>6.5810354937679776</v>
      </c>
      <c r="BY8" s="34">
        <f t="shared" si="12"/>
        <v>5.7295659599332218</v>
      </c>
      <c r="BZ8" s="34">
        <f t="shared" si="12"/>
        <v>7.5428791428571422</v>
      </c>
      <c r="CA8" s="34">
        <f t="shared" si="12"/>
        <v>-7.6224542143253746</v>
      </c>
      <c r="CB8" s="34">
        <f>$M$8/AP8</f>
        <v>137.28040039999999</v>
      </c>
      <c r="CC8" s="34">
        <f>$M$8/AQ8</f>
        <v>11.440033366666666</v>
      </c>
      <c r="CD8" s="34">
        <f t="shared" ref="CD8:CE8" si="13">$M$8/AR8</f>
        <v>10.982432032</v>
      </c>
      <c r="CE8" s="34">
        <f t="shared" si="13"/>
        <v>10.5600308</v>
      </c>
      <c r="CF8" s="26"/>
      <c r="CG8" s="34">
        <f>$M$8/Q8</f>
        <v>0.28489981508960166</v>
      </c>
      <c r="CH8" s="34">
        <f t="shared" ref="CH8:CM8" si="14">$M$8/R8</f>
        <v>0.27532068589306485</v>
      </c>
      <c r="CI8" s="34">
        <f t="shared" si="14"/>
        <v>0.24708050683033062</v>
      </c>
      <c r="CJ8" s="34">
        <f t="shared" si="14"/>
        <v>0.27704590254583616</v>
      </c>
      <c r="CK8" s="34">
        <f t="shared" si="14"/>
        <v>0.37755885698569858</v>
      </c>
      <c r="CL8" s="34">
        <f t="shared" si="14"/>
        <v>0.28855272230454754</v>
      </c>
      <c r="CM8" s="34">
        <f t="shared" si="14"/>
        <v>0.29149676271366387</v>
      </c>
      <c r="CN8" s="34">
        <f t="shared" ref="CN8" si="15">$M$8/X8</f>
        <v>0.27761596448920367</v>
      </c>
      <c r="CO8" s="34">
        <f t="shared" ref="CO8" si="16">$M$8/Y8</f>
        <v>0.2708448434041012</v>
      </c>
      <c r="CP8" s="26"/>
      <c r="CQ8" s="34">
        <f>$M$8/BE8</f>
        <v>0.96161670215746708</v>
      </c>
      <c r="CR8" s="34">
        <f t="shared" ref="CR8:CW8" si="17">$M$8/BF8</f>
        <v>0.88118878233519471</v>
      </c>
      <c r="CS8" s="34">
        <f t="shared" si="17"/>
        <v>0.77955934355479839</v>
      </c>
      <c r="CT8" s="34">
        <f t="shared" si="17"/>
        <v>0.89013065585994489</v>
      </c>
      <c r="CU8" s="34">
        <f t="shared" si="17"/>
        <v>1.604774100181191</v>
      </c>
      <c r="CV8" s="34">
        <f t="shared" si="17"/>
        <v>1.6136397343520423</v>
      </c>
      <c r="CW8" s="34">
        <f t="shared" si="17"/>
        <v>1.4732818244258425</v>
      </c>
      <c r="CX8" s="34">
        <f t="shared" ref="CX8" si="18">$M$8/BL8</f>
        <v>1.3304942857142859</v>
      </c>
      <c r="CY8" s="34">
        <f t="shared" ref="CY8" si="19">$M$8/BM8</f>
        <v>1.208667022363092</v>
      </c>
      <c r="CZ8" s="26"/>
      <c r="DA8" s="35" t="str">
        <f>BU8</f>
        <v>FG EUROPE</v>
      </c>
      <c r="DB8" s="26"/>
    </row>
    <row r="9" spans="2:106">
      <c r="B9" s="3">
        <f>B8+1</f>
        <v>2</v>
      </c>
      <c r="C9" s="14" t="s">
        <v>160</v>
      </c>
      <c r="D9" s="7" t="s">
        <v>27</v>
      </c>
      <c r="E9" s="15" t="s">
        <v>88</v>
      </c>
      <c r="F9" s="19" t="s">
        <v>90</v>
      </c>
      <c r="G9" s="15" t="s">
        <v>88</v>
      </c>
      <c r="H9" s="15" t="s">
        <v>89</v>
      </c>
      <c r="I9" s="26"/>
      <c r="J9" s="84"/>
      <c r="K9" s="65">
        <v>20.170000000000002</v>
      </c>
      <c r="L9" s="66">
        <v>66948210</v>
      </c>
      <c r="M9" s="28">
        <f t="shared" ref="M9:M26" si="20">K9*(L9/1000000)</f>
        <v>1350.3453957000002</v>
      </c>
      <c r="N9" s="18"/>
      <c r="O9" s="35" t="str">
        <f t="shared" ref="O9:O26" si="21">C9</f>
        <v>FF GROUP (FOLLI FOLLIE)</v>
      </c>
      <c r="P9" s="26"/>
      <c r="Q9" s="48">
        <v>989.60091699999998</v>
      </c>
      <c r="R9" s="48">
        <v>1021.4172160000001</v>
      </c>
      <c r="S9" s="47">
        <v>1110.03</v>
      </c>
      <c r="T9" s="47">
        <v>934.23049300000002</v>
      </c>
      <c r="U9" s="47">
        <v>998.06161599999996</v>
      </c>
      <c r="V9" s="47">
        <v>1193.043273</v>
      </c>
      <c r="W9" s="47">
        <v>1337.2752190000001</v>
      </c>
      <c r="X9" s="79">
        <f>W9*1.09</f>
        <v>1457.6299887100001</v>
      </c>
      <c r="Y9" s="79">
        <f>X9*1.09</f>
        <v>1588.8166876939003</v>
      </c>
      <c r="Z9" s="26"/>
      <c r="AA9" s="47">
        <v>193.347983</v>
      </c>
      <c r="AB9" s="47">
        <v>198.748243</v>
      </c>
      <c r="AC9" s="47">
        <v>212.82</v>
      </c>
      <c r="AD9" s="47">
        <v>194.689393</v>
      </c>
      <c r="AE9" s="47">
        <v>223.00200000000001</v>
      </c>
      <c r="AF9" s="47">
        <v>265.00662599999998</v>
      </c>
      <c r="AG9" s="47">
        <v>291.856605</v>
      </c>
      <c r="AH9" s="79">
        <f>AG9*1.15</f>
        <v>335.63509574999995</v>
      </c>
      <c r="AI9" s="79">
        <f>AH9*1.15</f>
        <v>385.98036011249991</v>
      </c>
      <c r="AJ9" s="26"/>
      <c r="AK9" s="47">
        <v>99.246442000000002</v>
      </c>
      <c r="AL9" s="47">
        <v>89.519000000000005</v>
      </c>
      <c r="AM9" s="47">
        <v>95.620154999999997</v>
      </c>
      <c r="AN9" s="47">
        <v>347.50365799999997</v>
      </c>
      <c r="AO9" s="47">
        <v>145.44085200000001</v>
      </c>
      <c r="AP9" s="47">
        <v>186.63343499999999</v>
      </c>
      <c r="AQ9" s="47">
        <v>226.91005200000001</v>
      </c>
      <c r="AR9" s="79">
        <f>AQ9*1.12</f>
        <v>254.13925824000003</v>
      </c>
      <c r="AS9" s="79">
        <f>AR9*1.12</f>
        <v>284.63596922880004</v>
      </c>
      <c r="AT9" s="26"/>
      <c r="AU9" s="2">
        <f>AK9/($L$9/1000000)</f>
        <v>1.4824360800684588</v>
      </c>
      <c r="AV9" s="2">
        <f t="shared" ref="AV9:BA9" si="22">AL9/($L$9/1000000)</f>
        <v>1.3371380653791938</v>
      </c>
      <c r="AW9" s="2">
        <f t="shared" si="22"/>
        <v>1.4282705243351539</v>
      </c>
      <c r="AX9" s="2">
        <f t="shared" si="22"/>
        <v>5.1906340438377656</v>
      </c>
      <c r="AY9" s="2">
        <f t="shared" si="22"/>
        <v>2.1724382474154273</v>
      </c>
      <c r="AZ9" s="2">
        <f t="shared" si="22"/>
        <v>2.7877285292616483</v>
      </c>
      <c r="BA9" s="2">
        <f t="shared" si="22"/>
        <v>3.3893371010218196</v>
      </c>
      <c r="BB9" s="2">
        <f t="shared" ref="BB9" si="23">AR9/($L$9/1000000)</f>
        <v>3.7960575531444385</v>
      </c>
      <c r="BC9" s="2">
        <f t="shared" ref="BC9" si="24">AS9/($L$9/1000000)</f>
        <v>4.2515844595217711</v>
      </c>
      <c r="BD9" s="26"/>
      <c r="BE9" s="47">
        <v>529.17355899999995</v>
      </c>
      <c r="BF9" s="47">
        <v>721.377972</v>
      </c>
      <c r="BG9" s="47">
        <v>805.53496199999995</v>
      </c>
      <c r="BH9" s="47">
        <v>1160.1376279999999</v>
      </c>
      <c r="BI9" s="47">
        <v>1334.057671</v>
      </c>
      <c r="BJ9" s="47">
        <v>1575.9682089999999</v>
      </c>
      <c r="BK9" s="47">
        <v>1851.436506</v>
      </c>
      <c r="BL9" s="79">
        <f t="shared" ref="BL9:BM11" si="25">BK9+(0.7*AR9)</f>
        <v>2029.3339867679999</v>
      </c>
      <c r="BM9" s="79">
        <f t="shared" si="25"/>
        <v>2228.57916522816</v>
      </c>
      <c r="BN9" s="26"/>
      <c r="BO9" s="45" t="str">
        <f>C9</f>
        <v>FF GROUP (FOLLI FOLLIE)</v>
      </c>
      <c r="BP9" s="37" t="str">
        <f t="shared" ref="BP9:BP32" si="26">$K$5</f>
        <v>June 16, 2017</v>
      </c>
      <c r="BQ9" s="1" t="s">
        <v>123</v>
      </c>
      <c r="BR9" s="1" t="s">
        <v>124</v>
      </c>
      <c r="BS9" s="25">
        <v>302103219557</v>
      </c>
      <c r="BT9" s="26"/>
      <c r="BU9" s="35" t="str">
        <f>BO9</f>
        <v>FF GROUP (FOLLI FOLLIE)</v>
      </c>
      <c r="BV9" s="26"/>
      <c r="BW9" s="34">
        <f>$M$9/AK9</f>
        <v>13.605982929846494</v>
      </c>
      <c r="BX9" s="34">
        <f t="shared" ref="BX9:CA9" si="27">$M$9/AL9</f>
        <v>15.084455765815079</v>
      </c>
      <c r="BY9" s="34">
        <f t="shared" si="27"/>
        <v>14.121974553377374</v>
      </c>
      <c r="BZ9" s="34">
        <f t="shared" si="27"/>
        <v>3.8858451259813798</v>
      </c>
      <c r="CA9" s="34">
        <f t="shared" si="27"/>
        <v>9.2844986613527265</v>
      </c>
      <c r="CB9" s="34">
        <f>$M$9/AP9</f>
        <v>7.2352812651173686</v>
      </c>
      <c r="CC9" s="34">
        <f>$M$9/AQ9</f>
        <v>5.9510162013448396</v>
      </c>
      <c r="CD9" s="34">
        <f t="shared" ref="CD9:CE9" si="28">$M$9/AR9</f>
        <v>5.3134073226293212</v>
      </c>
      <c r="CE9" s="34">
        <f t="shared" si="28"/>
        <v>4.7441136809190363</v>
      </c>
      <c r="CF9" s="26"/>
      <c r="CG9" s="34">
        <f>$M$9/Q9</f>
        <v>1.3645353116624084</v>
      </c>
      <c r="CH9" s="34">
        <f t="shared" ref="CH9:CM9" si="29">$M$9/R9</f>
        <v>1.3220311686032911</v>
      </c>
      <c r="CI9" s="34">
        <f t="shared" si="29"/>
        <v>1.2164945052836411</v>
      </c>
      <c r="CJ9" s="34">
        <f t="shared" si="29"/>
        <v>1.4454092494495361</v>
      </c>
      <c r="CK9" s="34">
        <f t="shared" si="29"/>
        <v>1.3529679671600559</v>
      </c>
      <c r="CL9" s="34">
        <f t="shared" si="29"/>
        <v>1.1318494695539851</v>
      </c>
      <c r="CM9" s="34">
        <f t="shared" si="29"/>
        <v>1.0097737373087448</v>
      </c>
      <c r="CN9" s="34">
        <f t="shared" ref="CN9" si="30">$M$9/X9</f>
        <v>0.92639792413646305</v>
      </c>
      <c r="CO9" s="34">
        <f t="shared" ref="CO9" si="31">$M$9/Y9</f>
        <v>0.84990635241877333</v>
      </c>
      <c r="CP9" s="26"/>
      <c r="CQ9" s="34">
        <f>$M$9/BE9</f>
        <v>2.5518005817444864</v>
      </c>
      <c r="CR9" s="34">
        <f t="shared" ref="CR9:CW9" si="32">$M$9/BF9</f>
        <v>1.8718971858209168</v>
      </c>
      <c r="CS9" s="34">
        <f t="shared" si="32"/>
        <v>1.6763336905294997</v>
      </c>
      <c r="CT9" s="34">
        <f t="shared" si="32"/>
        <v>1.1639527613873759</v>
      </c>
      <c r="CU9" s="34">
        <f t="shared" si="32"/>
        <v>1.0122091608586838</v>
      </c>
      <c r="CV9" s="34">
        <f t="shared" si="32"/>
        <v>0.85683542852481498</v>
      </c>
      <c r="CW9" s="34">
        <f t="shared" si="32"/>
        <v>0.72935009724821753</v>
      </c>
      <c r="CX9" s="34">
        <f t="shared" ref="CX9" si="33">$M$9/BL9</f>
        <v>0.66541308848358438</v>
      </c>
      <c r="CY9" s="34">
        <f t="shared" ref="CY9" si="34">$M$9/BM9</f>
        <v>0.60592211251411976</v>
      </c>
      <c r="CZ9" s="26"/>
      <c r="DA9" s="35" t="str">
        <f t="shared" ref="DA9:DA32" si="35">BU9</f>
        <v>FF GROUP (FOLLI FOLLIE)</v>
      </c>
      <c r="DB9" s="26"/>
    </row>
    <row r="10" spans="2:106">
      <c r="B10" s="3">
        <f t="shared" ref="B10:B32" si="36">B9+1</f>
        <v>3</v>
      </c>
      <c r="C10" s="14" t="s">
        <v>10</v>
      </c>
      <c r="D10" s="7" t="s">
        <v>29</v>
      </c>
      <c r="E10" s="15" t="s">
        <v>95</v>
      </c>
      <c r="F10" s="15" t="s">
        <v>96</v>
      </c>
      <c r="G10" s="15" t="s">
        <v>97</v>
      </c>
      <c r="H10" s="15" t="s">
        <v>98</v>
      </c>
      <c r="I10" s="26"/>
      <c r="J10" s="84"/>
      <c r="K10" s="65">
        <v>5.78</v>
      </c>
      <c r="L10" s="66">
        <v>51330410</v>
      </c>
      <c r="M10" s="28">
        <f>K10*(L10/1000000)</f>
        <v>296.68976980000002</v>
      </c>
      <c r="N10" s="18"/>
      <c r="O10" s="35" t="str">
        <f t="shared" si="21"/>
        <v>FOURLIS</v>
      </c>
      <c r="P10" s="26"/>
      <c r="Q10" s="48">
        <v>638.15</v>
      </c>
      <c r="R10" s="48">
        <v>438.24900000000002</v>
      </c>
      <c r="S10" s="47">
        <v>420.25</v>
      </c>
      <c r="T10" s="47">
        <v>403.27100000000002</v>
      </c>
      <c r="U10" s="47">
        <v>413.37</v>
      </c>
      <c r="V10" s="47">
        <v>414.44200000000001</v>
      </c>
      <c r="W10" s="47">
        <v>428.06799999999998</v>
      </c>
      <c r="X10" s="79">
        <f>W10*1.03</f>
        <v>440.91003999999998</v>
      </c>
      <c r="Y10" s="79">
        <f>X10*1.03</f>
        <v>454.13734119999998</v>
      </c>
      <c r="Z10" s="26"/>
      <c r="AA10" s="47">
        <v>46.65</v>
      </c>
      <c r="AB10" s="47">
        <v>27.97</v>
      </c>
      <c r="AC10" s="47">
        <v>20.100000000000001</v>
      </c>
      <c r="AD10" s="47">
        <v>25.4</v>
      </c>
      <c r="AE10" s="47">
        <v>25.9</v>
      </c>
      <c r="AF10" s="47">
        <v>32.607999999999997</v>
      </c>
      <c r="AG10" s="47">
        <v>38.4</v>
      </c>
      <c r="AH10" s="79">
        <f>AG10*1.03</f>
        <v>39.552</v>
      </c>
      <c r="AI10" s="79">
        <f>AH10*1.03</f>
        <v>40.73856</v>
      </c>
      <c r="AJ10" s="26"/>
      <c r="AK10" s="47">
        <v>15.295999999999999</v>
      </c>
      <c r="AL10" s="47">
        <v>1.776</v>
      </c>
      <c r="AM10" s="47">
        <v>-11.253</v>
      </c>
      <c r="AN10" s="47">
        <v>-8.2929999999999993</v>
      </c>
      <c r="AO10" s="47">
        <v>-11.475</v>
      </c>
      <c r="AP10" s="47">
        <v>0.253</v>
      </c>
      <c r="AQ10" s="47">
        <v>6.0090000000000003</v>
      </c>
      <c r="AR10" s="79">
        <f>AQ10*1.03</f>
        <v>6.1892700000000005</v>
      </c>
      <c r="AS10" s="79">
        <v>7.25</v>
      </c>
      <c r="AT10" s="26"/>
      <c r="AU10" s="2">
        <f>AK10/($L$10/1000000)</f>
        <v>0.29799099598074513</v>
      </c>
      <c r="AV10" s="2">
        <f t="shared" ref="AV10:BA10" si="37">AL10/($L$10/1000000)</f>
        <v>3.4599372964291539E-2</v>
      </c>
      <c r="AW10" s="2">
        <f t="shared" si="37"/>
        <v>-0.21922677025178641</v>
      </c>
      <c r="AX10" s="2">
        <f t="shared" si="37"/>
        <v>-0.16156114864463383</v>
      </c>
      <c r="AY10" s="2">
        <f t="shared" si="37"/>
        <v>-0.22355169187232285</v>
      </c>
      <c r="AZ10" s="2">
        <f t="shared" si="37"/>
        <v>4.9288521170978376E-3</v>
      </c>
      <c r="BA10" s="2">
        <f t="shared" si="37"/>
        <v>0.11706510818830397</v>
      </c>
      <c r="BB10" s="2">
        <f t="shared" ref="BB10" si="38">AR10/($L$10/1000000)</f>
        <v>0.12057706143395309</v>
      </c>
      <c r="BC10" s="2">
        <f t="shared" ref="BC10" si="39">AS10/($L$10/1000000)</f>
        <v>0.14124180967968111</v>
      </c>
      <c r="BD10" s="26"/>
      <c r="BE10" s="47">
        <v>187.95699999999999</v>
      </c>
      <c r="BF10" s="47">
        <v>187.79900000000001</v>
      </c>
      <c r="BG10" s="47">
        <v>176.88</v>
      </c>
      <c r="BH10" s="47">
        <v>168.988</v>
      </c>
      <c r="BI10" s="47">
        <v>158.43299999999999</v>
      </c>
      <c r="BJ10" s="47">
        <v>157.61500000000001</v>
      </c>
      <c r="BK10" s="47">
        <v>163.60499999999999</v>
      </c>
      <c r="BL10" s="79">
        <f t="shared" si="25"/>
        <v>167.937489</v>
      </c>
      <c r="BM10" s="79">
        <f t="shared" si="25"/>
        <v>173.01248899999999</v>
      </c>
      <c r="BN10" s="26"/>
      <c r="BO10" s="45" t="str">
        <f t="shared" ref="BO10:BO11" si="40">C10</f>
        <v>FOURLIS</v>
      </c>
      <c r="BP10" s="37" t="str">
        <f t="shared" si="26"/>
        <v>June 16, 2017</v>
      </c>
      <c r="BQ10" s="1" t="s">
        <v>123</v>
      </c>
      <c r="BR10" s="1" t="s">
        <v>124</v>
      </c>
      <c r="BS10" s="25">
        <v>302103219557</v>
      </c>
      <c r="BT10" s="26"/>
      <c r="BU10" s="35" t="str">
        <f t="shared" ref="BU10:BU11" si="41">BO10</f>
        <v>FOURLIS</v>
      </c>
      <c r="BV10" s="26"/>
      <c r="BW10" s="34">
        <f>$M$10/AK10</f>
        <v>19.396559218096236</v>
      </c>
      <c r="BX10" s="34">
        <f t="shared" ref="BX10:CA10" si="42">$M$10/AL10</f>
        <v>167.05505056306308</v>
      </c>
      <c r="BY10" s="34">
        <f t="shared" si="42"/>
        <v>-26.36539321069937</v>
      </c>
      <c r="BZ10" s="34">
        <f t="shared" si="42"/>
        <v>-35.775927866875683</v>
      </c>
      <c r="CA10" s="34">
        <f t="shared" si="42"/>
        <v>-25.855317629629631</v>
      </c>
      <c r="CB10" s="34">
        <f>$M$10/AP10</f>
        <v>1172.6868371541502</v>
      </c>
      <c r="CC10" s="34">
        <f>$M$10/AQ10</f>
        <v>49.374233616242307</v>
      </c>
      <c r="CD10" s="34">
        <f t="shared" ref="CD10:CE10" si="43">$M$10/AR10</f>
        <v>47.936149141982817</v>
      </c>
      <c r="CE10" s="34">
        <f t="shared" si="43"/>
        <v>40.922726868965519</v>
      </c>
      <c r="CF10" s="26"/>
      <c r="CG10" s="34">
        <f>$M$10/Q10</f>
        <v>0.46492167954242736</v>
      </c>
      <c r="CH10" s="34">
        <f t="shared" ref="CH10:CM10" si="44">$M$10/R10</f>
        <v>0.67698904002062754</v>
      </c>
      <c r="CI10" s="34">
        <f t="shared" si="44"/>
        <v>0.70598398524687689</v>
      </c>
      <c r="CJ10" s="34">
        <f t="shared" si="44"/>
        <v>0.73570817093220198</v>
      </c>
      <c r="CK10" s="34">
        <f t="shared" si="44"/>
        <v>0.71773416019546654</v>
      </c>
      <c r="CL10" s="34">
        <f t="shared" si="44"/>
        <v>0.71587766153044341</v>
      </c>
      <c r="CM10" s="34">
        <f t="shared" si="44"/>
        <v>0.69309027958174874</v>
      </c>
      <c r="CN10" s="34">
        <f t="shared" ref="CN10" si="45">$M$10/X10</f>
        <v>0.67290318405995031</v>
      </c>
      <c r="CO10" s="34">
        <f t="shared" ref="CO10" si="46">$M$10/Y10</f>
        <v>0.65330406219412651</v>
      </c>
      <c r="CP10" s="26"/>
      <c r="CQ10" s="34">
        <f>$M$10/BE10</f>
        <v>1.5784981128662408</v>
      </c>
      <c r="CR10" s="34">
        <f t="shared" ref="CR10:CW10" si="47">$M$10/BF10</f>
        <v>1.5798261428442111</v>
      </c>
      <c r="CS10" s="34">
        <f t="shared" si="47"/>
        <v>1.677350575531434</v>
      </c>
      <c r="CT10" s="34">
        <f t="shared" si="47"/>
        <v>1.7556854321016879</v>
      </c>
      <c r="CU10" s="34">
        <f t="shared" si="47"/>
        <v>1.8726513403142024</v>
      </c>
      <c r="CV10" s="34">
        <f t="shared" si="47"/>
        <v>1.8823701411667673</v>
      </c>
      <c r="CW10" s="34">
        <f t="shared" si="47"/>
        <v>1.813451727025458</v>
      </c>
      <c r="CX10" s="34">
        <f t="shared" ref="CX10" si="48">$M$10/BL10</f>
        <v>1.7666678927181054</v>
      </c>
      <c r="CY10" s="34">
        <f t="shared" ref="CY10" si="49">$M$10/BM10</f>
        <v>1.7148459716107549</v>
      </c>
      <c r="CZ10" s="26"/>
      <c r="DA10" s="35" t="str">
        <f t="shared" si="35"/>
        <v>FOURLIS</v>
      </c>
      <c r="DB10" s="26"/>
    </row>
    <row r="11" spans="2:106">
      <c r="B11" s="3">
        <f t="shared" si="36"/>
        <v>4</v>
      </c>
      <c r="C11" s="14" t="s">
        <v>166</v>
      </c>
      <c r="D11" s="7" t="s">
        <v>165</v>
      </c>
      <c r="E11" s="15" t="s">
        <v>163</v>
      </c>
      <c r="F11" s="7" t="s">
        <v>164</v>
      </c>
      <c r="G11" s="15" t="s">
        <v>163</v>
      </c>
      <c r="H11" s="7" t="s">
        <v>170</v>
      </c>
      <c r="I11" s="26"/>
      <c r="J11" s="84"/>
      <c r="K11" s="65">
        <v>0.92900000000000005</v>
      </c>
      <c r="L11" s="66">
        <v>190162681</v>
      </c>
      <c r="M11" s="28">
        <f t="shared" si="20"/>
        <v>176.661130649</v>
      </c>
      <c r="O11" s="35" t="str">
        <f t="shared" si="21"/>
        <v>CENERGY HOLDINGS (HELLENIC CABLES) *</v>
      </c>
      <c r="P11" s="26"/>
      <c r="Q11" s="48">
        <v>351.88398100000001</v>
      </c>
      <c r="R11" s="48">
        <v>414.59344599999997</v>
      </c>
      <c r="S11" s="47">
        <v>439.34</v>
      </c>
      <c r="T11" s="47">
        <v>345.34537699999998</v>
      </c>
      <c r="U11" s="85">
        <v>359.41826200000003</v>
      </c>
      <c r="V11" s="86">
        <v>774.78800000000001</v>
      </c>
      <c r="W11" s="47">
        <v>691.77499999999998</v>
      </c>
      <c r="X11" s="79">
        <f>W11*1.02</f>
        <v>705.6105</v>
      </c>
      <c r="Y11" s="79">
        <f>X11*1.02</f>
        <v>719.72271000000001</v>
      </c>
      <c r="Z11" s="26"/>
      <c r="AA11" s="47">
        <v>13.224328</v>
      </c>
      <c r="AB11" s="47">
        <v>20.850207000000001</v>
      </c>
      <c r="AC11" s="47">
        <v>10.7</v>
      </c>
      <c r="AD11" s="47">
        <v>1.1000000000000001</v>
      </c>
      <c r="AE11" s="85">
        <v>-10.669620999999999</v>
      </c>
      <c r="AF11" s="86">
        <f>43.182+19.369+0.758</f>
        <v>63.309000000000005</v>
      </c>
      <c r="AG11" s="47">
        <f>34.517+20.049+0.931</f>
        <v>55.497</v>
      </c>
      <c r="AH11" s="79">
        <f>AG11*1.02</f>
        <v>56.606940000000002</v>
      </c>
      <c r="AI11" s="79">
        <f>AH11*1.02</f>
        <v>57.739078800000001</v>
      </c>
      <c r="AJ11" s="26"/>
      <c r="AK11" s="47">
        <v>9.3357999999999997E-2</v>
      </c>
      <c r="AL11" s="47">
        <v>1.7546010000000001</v>
      </c>
      <c r="AM11" s="47">
        <v>-11.193</v>
      </c>
      <c r="AN11" s="47">
        <v>-21.054048999999999</v>
      </c>
      <c r="AO11" s="85">
        <v>-30.309277000000002</v>
      </c>
      <c r="AP11" s="86">
        <v>7.7409999999999997</v>
      </c>
      <c r="AQ11" s="47">
        <v>-3.7410000000000001</v>
      </c>
      <c r="AR11" s="79">
        <v>-3</v>
      </c>
      <c r="AS11" s="79">
        <v>-2</v>
      </c>
      <c r="AT11" s="26"/>
      <c r="AU11" s="2">
        <f>AK11/($L$11/1000000)</f>
        <v>4.9093754625809051E-4</v>
      </c>
      <c r="AV11" s="2">
        <f t="shared" ref="AV11:BA11" si="50">AL11/($L$11/1000000)</f>
        <v>9.226841937509285E-3</v>
      </c>
      <c r="AW11" s="2">
        <f t="shared" si="50"/>
        <v>-5.8860129343674954E-2</v>
      </c>
      <c r="AX11" s="2">
        <f t="shared" si="50"/>
        <v>-0.11071598743393821</v>
      </c>
      <c r="AY11" s="2">
        <f t="shared" si="50"/>
        <v>-0.159386041680807</v>
      </c>
      <c r="AZ11" s="2">
        <f t="shared" si="50"/>
        <v>4.070725107204394E-2</v>
      </c>
      <c r="BA11" s="2">
        <f t="shared" si="50"/>
        <v>-1.9672629668068257E-2</v>
      </c>
      <c r="BB11" s="2">
        <f t="shared" ref="BB11" si="51">AR11/($L$11/1000000)</f>
        <v>-1.5775966052981764E-2</v>
      </c>
      <c r="BC11" s="2">
        <f t="shared" ref="BC11" si="52">AS11/($L$11/1000000)</f>
        <v>-1.0517310701987841E-2</v>
      </c>
      <c r="BD11" s="26"/>
      <c r="BE11" s="47">
        <v>103.947293</v>
      </c>
      <c r="BF11" s="47">
        <v>115.295816</v>
      </c>
      <c r="BG11" s="47">
        <v>103.001868</v>
      </c>
      <c r="BH11" s="47">
        <v>82.106768000000002</v>
      </c>
      <c r="BI11" s="85">
        <v>87.609690000000001</v>
      </c>
      <c r="BJ11" s="86">
        <v>208.56100000000001</v>
      </c>
      <c r="BK11" s="47">
        <v>205.96100000000001</v>
      </c>
      <c r="BL11" s="79">
        <f t="shared" si="25"/>
        <v>203.86100000000002</v>
      </c>
      <c r="BM11" s="79">
        <f t="shared" si="25"/>
        <v>202.46100000000001</v>
      </c>
      <c r="BN11" s="26"/>
      <c r="BO11" s="45" t="str">
        <f t="shared" si="40"/>
        <v>CENERGY HOLDINGS (HELLENIC CABLES) *</v>
      </c>
      <c r="BP11" s="37" t="str">
        <f t="shared" si="26"/>
        <v>June 16, 2017</v>
      </c>
      <c r="BQ11" s="1" t="s">
        <v>123</v>
      </c>
      <c r="BR11" s="1" t="s">
        <v>124</v>
      </c>
      <c r="BS11" s="25">
        <v>302103219557</v>
      </c>
      <c r="BT11" s="26"/>
      <c r="BU11" s="35" t="str">
        <f t="shared" si="41"/>
        <v>CENERGY HOLDINGS (HELLENIC CABLES) *</v>
      </c>
      <c r="BV11" s="26"/>
      <c r="BW11" s="34">
        <f>$M$11/AK11</f>
        <v>1892.2977211272737</v>
      </c>
      <c r="BX11" s="34">
        <f t="shared" ref="BX11:CA11" si="53">$M$11/AL11</f>
        <v>100.68450357032738</v>
      </c>
      <c r="BY11" s="34">
        <f t="shared" si="53"/>
        <v>-15.783179723845262</v>
      </c>
      <c r="BZ11" s="34">
        <f t="shared" si="53"/>
        <v>-8.3908387716301043</v>
      </c>
      <c r="CA11" s="34">
        <f t="shared" si="53"/>
        <v>-5.8286157947284583</v>
      </c>
      <c r="CB11" s="34">
        <f>$M$11/AP11</f>
        <v>22.821486971838265</v>
      </c>
      <c r="CC11" s="34">
        <f>$M$11/AQ11</f>
        <v>-47.222969967655708</v>
      </c>
      <c r="CD11" s="34">
        <f t="shared" ref="CD11:CE11" si="54">$M$11/AR11</f>
        <v>-58.887043549666664</v>
      </c>
      <c r="CE11" s="34">
        <f t="shared" si="54"/>
        <v>-88.3305653245</v>
      </c>
      <c r="CF11" s="26"/>
      <c r="CG11" s="34">
        <f>$M$11/Q11</f>
        <v>0.5020436853844733</v>
      </c>
      <c r="CH11" s="34">
        <f t="shared" ref="CH11:CM11" si="55">$M$11/R11</f>
        <v>0.42610690630406156</v>
      </c>
      <c r="CI11" s="34">
        <f t="shared" si="55"/>
        <v>0.402105728249192</v>
      </c>
      <c r="CJ11" s="34">
        <f t="shared" si="55"/>
        <v>0.5115491401206741</v>
      </c>
      <c r="CK11" s="34">
        <f t="shared" si="55"/>
        <v>0.49151962859638998</v>
      </c>
      <c r="CL11" s="34">
        <f t="shared" si="55"/>
        <v>0.22801221837328403</v>
      </c>
      <c r="CM11" s="34">
        <f t="shared" si="55"/>
        <v>0.25537368457807813</v>
      </c>
      <c r="CN11" s="34">
        <f t="shared" ref="CN11" si="56">$M$11/X11</f>
        <v>0.25036635742948837</v>
      </c>
      <c r="CO11" s="34">
        <f t="shared" ref="CO11" si="57">$M$11/Y11</f>
        <v>0.24545721316616506</v>
      </c>
      <c r="CP11" s="26"/>
      <c r="CQ11" s="34">
        <f>$M$11/BE11</f>
        <v>1.6995260343047125</v>
      </c>
      <c r="CR11" s="34">
        <f t="shared" ref="CR11:CW11" si="58">$M$11/BF11</f>
        <v>1.5322423378225625</v>
      </c>
      <c r="CS11" s="34">
        <f t="shared" si="58"/>
        <v>1.7151255028598122</v>
      </c>
      <c r="CT11" s="34">
        <f t="shared" si="58"/>
        <v>2.1516025408404822</v>
      </c>
      <c r="CU11" s="34">
        <f t="shared" si="58"/>
        <v>2.0164565203803368</v>
      </c>
      <c r="CV11" s="34">
        <f t="shared" si="58"/>
        <v>0.84704777330852843</v>
      </c>
      <c r="CW11" s="34">
        <f t="shared" si="58"/>
        <v>0.8577406919222571</v>
      </c>
      <c r="CX11" s="34">
        <f t="shared" ref="CX11" si="59">$M$11/BL11</f>
        <v>0.86657639592173086</v>
      </c>
      <c r="CY11" s="34">
        <f t="shared" ref="CY11" si="60">$M$11/BM11</f>
        <v>0.87256869544751825</v>
      </c>
      <c r="CZ11" s="26"/>
      <c r="DA11" s="35" t="str">
        <f t="shared" si="35"/>
        <v>CENERGY HOLDINGS (HELLENIC CABLES) *</v>
      </c>
      <c r="DB11" s="26"/>
    </row>
    <row r="12" spans="2:106">
      <c r="B12" s="3">
        <f t="shared" si="36"/>
        <v>5</v>
      </c>
      <c r="C12" s="14" t="s">
        <v>118</v>
      </c>
      <c r="D12" s="7" t="s">
        <v>24</v>
      </c>
      <c r="E12" s="15" t="s">
        <v>79</v>
      </c>
      <c r="F12" s="15" t="s">
        <v>81</v>
      </c>
      <c r="G12" s="15" t="s">
        <v>79</v>
      </c>
      <c r="H12" s="15" t="s">
        <v>80</v>
      </c>
      <c r="I12" s="26"/>
      <c r="J12" s="84"/>
      <c r="K12" s="65">
        <v>7.69</v>
      </c>
      <c r="L12" s="66">
        <v>305635185</v>
      </c>
      <c r="M12" s="28">
        <f t="shared" si="20"/>
        <v>2350.3345726500002</v>
      </c>
      <c r="O12" s="35" t="str">
        <f t="shared" si="21"/>
        <v>HEL. PETROLEUM (ELPE)</v>
      </c>
      <c r="P12" s="26"/>
      <c r="Q12" s="47">
        <v>8476.8050000000003</v>
      </c>
      <c r="R12" s="47">
        <v>9307.5820000000003</v>
      </c>
      <c r="S12" s="47">
        <v>10468.870000000001</v>
      </c>
      <c r="T12" s="47">
        <v>9674.3240000000005</v>
      </c>
      <c r="U12" s="47">
        <v>9478.44</v>
      </c>
      <c r="V12" s="47">
        <v>7303</v>
      </c>
      <c r="W12" s="47">
        <v>6679.9229999999998</v>
      </c>
      <c r="X12" s="81">
        <v>7347.9153000000006</v>
      </c>
      <c r="Y12" s="81">
        <v>8082.706830000001</v>
      </c>
      <c r="Z12" s="33"/>
      <c r="AA12" s="47">
        <v>496.84699999999998</v>
      </c>
      <c r="AB12" s="47">
        <v>330.88900000000001</v>
      </c>
      <c r="AC12" s="47">
        <v>298.28300000000002</v>
      </c>
      <c r="AD12" s="47">
        <v>32</v>
      </c>
      <c r="AE12" s="47">
        <f>-298.91+204.93</f>
        <v>-93.980000000000018</v>
      </c>
      <c r="AF12" s="47">
        <v>444</v>
      </c>
      <c r="AG12" s="47">
        <v>835.74900000000002</v>
      </c>
      <c r="AH12" s="81">
        <v>919.32390000000021</v>
      </c>
      <c r="AI12" s="81">
        <v>1011.2562900000003</v>
      </c>
      <c r="AJ12" s="33"/>
      <c r="AK12" s="47">
        <v>155.773</v>
      </c>
      <c r="AL12" s="47">
        <v>114.15</v>
      </c>
      <c r="AM12" s="47">
        <v>85.55</v>
      </c>
      <c r="AN12" s="47">
        <v>-269.22899999999998</v>
      </c>
      <c r="AO12" s="47">
        <v>-365.23</v>
      </c>
      <c r="AP12" s="47">
        <v>47</v>
      </c>
      <c r="AQ12" s="47">
        <v>329.76</v>
      </c>
      <c r="AR12" s="81">
        <f>AQ12/AG12*AH12</f>
        <v>362.73600000000005</v>
      </c>
      <c r="AS12" s="81">
        <f>AR12/AH12*AI12</f>
        <v>399.00960000000009</v>
      </c>
      <c r="AT12" s="33"/>
      <c r="AU12" s="2">
        <f>AK12/($L$12/1000000)</f>
        <v>0.50966972274478151</v>
      </c>
      <c r="AV12" s="2">
        <f t="shared" ref="AV12:BA12" si="61">AL12/($L$12/1000000)</f>
        <v>0.37348448608755569</v>
      </c>
      <c r="AW12" s="2">
        <f t="shared" si="61"/>
        <v>0.2799088724028943</v>
      </c>
      <c r="AX12" s="2">
        <f t="shared" si="61"/>
        <v>-0.88088352785691215</v>
      </c>
      <c r="AY12" s="2">
        <f t="shared" si="61"/>
        <v>-1.1949867617499603</v>
      </c>
      <c r="AZ12" s="2">
        <f t="shared" si="61"/>
        <v>0.15377810640486306</v>
      </c>
      <c r="BA12" s="2">
        <f t="shared" si="61"/>
        <v>1.0789333695333541</v>
      </c>
      <c r="BB12" s="2">
        <f t="shared" ref="BB12" si="62">AR12/($L$12/1000000)</f>
        <v>1.1868267064866895</v>
      </c>
      <c r="BC12" s="2">
        <f t="shared" ref="BC12" si="63">AS12/($L$12/1000000)</f>
        <v>1.3055093771353588</v>
      </c>
      <c r="BD12" s="33"/>
      <c r="BE12" s="47">
        <v>2386.884</v>
      </c>
      <c r="BF12" s="47">
        <v>2397.5970000000002</v>
      </c>
      <c r="BG12" s="47">
        <v>2374.7469999999998</v>
      </c>
      <c r="BH12" s="47">
        <v>2098.9549999999999</v>
      </c>
      <c r="BI12" s="47">
        <v>1728.55</v>
      </c>
      <c r="BJ12" s="47">
        <v>1790</v>
      </c>
      <c r="BK12" s="47">
        <v>2039.76</v>
      </c>
      <c r="BL12" s="81">
        <v>2293.6752000000001</v>
      </c>
      <c r="BM12" s="81">
        <v>2572.9819200000002</v>
      </c>
      <c r="BN12" s="26"/>
      <c r="BO12" s="38" t="str">
        <f>C12</f>
        <v>HEL. PETROLEUM (ELPE)</v>
      </c>
      <c r="BP12" s="37" t="str">
        <f t="shared" si="26"/>
        <v>June 16, 2017</v>
      </c>
      <c r="BQ12" s="1" t="s">
        <v>112</v>
      </c>
      <c r="BR12" s="1" t="s">
        <v>114</v>
      </c>
      <c r="BS12" s="25">
        <v>302103219557</v>
      </c>
      <c r="BT12" s="26"/>
      <c r="BU12" s="35" t="str">
        <f>BO12</f>
        <v>HEL. PETROLEUM (ELPE)</v>
      </c>
      <c r="BV12" s="26"/>
      <c r="BW12" s="34">
        <f>$M$12/AK12</f>
        <v>15.088202529642494</v>
      </c>
      <c r="BX12" s="34">
        <f t="shared" ref="BX12:CA12" si="64">$M$12/AL12</f>
        <v>20.589877990801575</v>
      </c>
      <c r="BY12" s="34">
        <f t="shared" si="64"/>
        <v>27.473227032729401</v>
      </c>
      <c r="BZ12" s="34">
        <f t="shared" si="64"/>
        <v>-8.7298714947126808</v>
      </c>
      <c r="CA12" s="34">
        <f t="shared" si="64"/>
        <v>-6.435217733072311</v>
      </c>
      <c r="CB12" s="34">
        <f>$M$12/AP12</f>
        <v>50.00711856702128</v>
      </c>
      <c r="CC12" s="34">
        <f>$M$12/AQ12</f>
        <v>7.1274095483078606</v>
      </c>
      <c r="CD12" s="34">
        <f t="shared" ref="CD12:CE12" si="65">$M$12/AR12</f>
        <v>6.4794632257344178</v>
      </c>
      <c r="CE12" s="34">
        <f t="shared" si="65"/>
        <v>5.8904211143040159</v>
      </c>
      <c r="CF12" s="26"/>
      <c r="CG12" s="34">
        <f>$M$12/Q12</f>
        <v>0.27726656123975957</v>
      </c>
      <c r="CH12" s="34">
        <f t="shared" ref="CH12:CM12" si="66">$M$12/R12</f>
        <v>0.25251827731950144</v>
      </c>
      <c r="CI12" s="34">
        <f t="shared" si="66"/>
        <v>0.22450699766545959</v>
      </c>
      <c r="CJ12" s="34">
        <f t="shared" si="66"/>
        <v>0.24294561280457425</v>
      </c>
      <c r="CK12" s="34">
        <f t="shared" si="66"/>
        <v>0.24796639242850091</v>
      </c>
      <c r="CL12" s="34">
        <f t="shared" si="66"/>
        <v>0.32183138061755445</v>
      </c>
      <c r="CM12" s="34">
        <f t="shared" si="66"/>
        <v>0.35185054867398924</v>
      </c>
      <c r="CN12" s="34">
        <f t="shared" ref="CN12" si="67">$M$12/X12</f>
        <v>0.31986413515817202</v>
      </c>
      <c r="CO12" s="34">
        <f t="shared" ref="CO12" si="68">$M$12/Y12</f>
        <v>0.29078557741652</v>
      </c>
      <c r="CP12" s="26"/>
      <c r="CQ12" s="34">
        <f>$M$12/BE12</f>
        <v>0.98468738851573856</v>
      </c>
      <c r="CR12" s="34">
        <f t="shared" ref="CR12:CW12" si="69">$M$12/BF12</f>
        <v>0.98028758488186296</v>
      </c>
      <c r="CS12" s="34">
        <f t="shared" si="69"/>
        <v>0.98971998812926187</v>
      </c>
      <c r="CT12" s="34">
        <f t="shared" si="69"/>
        <v>1.119764155329676</v>
      </c>
      <c r="CU12" s="34">
        <f t="shared" si="69"/>
        <v>1.3597145426224293</v>
      </c>
      <c r="CV12" s="34">
        <f t="shared" si="69"/>
        <v>1.3130360741061453</v>
      </c>
      <c r="CW12" s="34">
        <f t="shared" si="69"/>
        <v>1.1522603505559479</v>
      </c>
      <c r="CX12" s="34">
        <f t="shared" ref="CX12" si="70">$M$12/BL12</f>
        <v>1.0247024394081603</v>
      </c>
      <c r="CY12" s="34">
        <f t="shared" ref="CY12" si="71">$M$12/BM12</f>
        <v>0.91346719321292391</v>
      </c>
      <c r="CZ12" s="26"/>
      <c r="DA12" s="35" t="str">
        <f t="shared" si="35"/>
        <v>HEL. PETROLEUM (ELPE)</v>
      </c>
      <c r="DB12" s="26"/>
    </row>
    <row r="13" spans="2:106">
      <c r="B13" s="3">
        <f t="shared" si="36"/>
        <v>6</v>
      </c>
      <c r="C13" s="14" t="s">
        <v>6</v>
      </c>
      <c r="D13" s="17" t="s">
        <v>20</v>
      </c>
      <c r="E13" s="17" t="s">
        <v>65</v>
      </c>
      <c r="F13" s="17" t="s">
        <v>101</v>
      </c>
      <c r="G13" s="17" t="s">
        <v>65</v>
      </c>
      <c r="H13" s="17" t="s">
        <v>66</v>
      </c>
      <c r="I13" s="26"/>
      <c r="J13" s="84"/>
      <c r="K13" s="65">
        <v>0.86899999999999999</v>
      </c>
      <c r="L13" s="66">
        <v>65441118</v>
      </c>
      <c r="M13" s="28">
        <f t="shared" si="20"/>
        <v>56.868331542</v>
      </c>
      <c r="N13" s="29"/>
      <c r="O13" s="35" t="str">
        <f t="shared" si="21"/>
        <v>IASO</v>
      </c>
      <c r="P13" s="26"/>
      <c r="Q13" s="48">
        <v>149.07095000000001</v>
      </c>
      <c r="R13" s="48">
        <v>124.367193</v>
      </c>
      <c r="S13" s="47">
        <v>124.14</v>
      </c>
      <c r="T13" s="47">
        <v>107.065539</v>
      </c>
      <c r="U13" s="47">
        <v>116.53</v>
      </c>
      <c r="V13" s="47">
        <v>109.273526</v>
      </c>
      <c r="W13" s="47">
        <v>116.509674</v>
      </c>
      <c r="X13" s="79">
        <f>W13*1.05</f>
        <v>122.33515770000001</v>
      </c>
      <c r="Y13" s="79">
        <f>X13*1.05</f>
        <v>128.45191558500002</v>
      </c>
      <c r="Z13" s="26"/>
      <c r="AA13" s="47">
        <v>19.285926</v>
      </c>
      <c r="AB13" s="47">
        <v>20.130265000000001</v>
      </c>
      <c r="AC13" s="47">
        <v>24.080753999999999</v>
      </c>
      <c r="AD13" s="47">
        <v>16.982458999999999</v>
      </c>
      <c r="AE13" s="47">
        <v>17.149999999999999</v>
      </c>
      <c r="AF13" s="47">
        <v>14.349249</v>
      </c>
      <c r="AG13" s="47">
        <v>21.139101</v>
      </c>
      <c r="AH13" s="79">
        <f>AG13*1.05</f>
        <v>22.196056050000003</v>
      </c>
      <c r="AI13" s="79">
        <f>AH13*1.05</f>
        <v>23.305858852500005</v>
      </c>
      <c r="AJ13" s="26"/>
      <c r="AK13" s="47">
        <v>-3.6665999999999997E-2</v>
      </c>
      <c r="AL13" s="47">
        <v>-0.22763600000000001</v>
      </c>
      <c r="AM13" s="47">
        <v>-32.35</v>
      </c>
      <c r="AN13" s="47">
        <v>-1.581831</v>
      </c>
      <c r="AO13" s="47">
        <v>-3.0527350000000002</v>
      </c>
      <c r="AP13" s="47">
        <v>10.313556</v>
      </c>
      <c r="AQ13" s="47">
        <v>4.1979499999999996</v>
      </c>
      <c r="AR13" s="79">
        <f>AQ13*1.05</f>
        <v>4.4078474999999999</v>
      </c>
      <c r="AS13" s="79">
        <f>AR13*1.05</f>
        <v>4.6282398750000002</v>
      </c>
      <c r="AT13" s="26"/>
      <c r="AU13" s="2">
        <f>AK13/($L$13/1000000)</f>
        <v>-5.6028993881186435E-4</v>
      </c>
      <c r="AV13" s="2">
        <f t="shared" ref="AV13:BA13" si="72">AL13/($L$13/1000000)</f>
        <v>-3.4784858045976536E-3</v>
      </c>
      <c r="AW13" s="2">
        <f t="shared" si="72"/>
        <v>-0.4943375203339283</v>
      </c>
      <c r="AX13" s="2">
        <f t="shared" si="72"/>
        <v>-2.4171821147676603E-2</v>
      </c>
      <c r="AY13" s="2">
        <f t="shared" si="72"/>
        <v>-4.6648576511177577E-2</v>
      </c>
      <c r="AZ13" s="2">
        <f t="shared" si="72"/>
        <v>0.15760054710556748</v>
      </c>
      <c r="BA13" s="2">
        <f t="shared" si="72"/>
        <v>6.4148506753811868E-2</v>
      </c>
      <c r="BB13" s="2">
        <f t="shared" ref="BB13" si="73">AR13/($L$13/1000000)</f>
        <v>6.7355932091502466E-2</v>
      </c>
      <c r="BC13" s="2">
        <f t="shared" ref="BC13" si="74">AS13/($L$13/1000000)</f>
        <v>7.0723728696077598E-2</v>
      </c>
      <c r="BD13" s="26"/>
      <c r="BE13" s="47">
        <v>129.420286</v>
      </c>
      <c r="BF13" s="47">
        <v>129.09230500000001</v>
      </c>
      <c r="BG13" s="47">
        <v>96.742000000000004</v>
      </c>
      <c r="BH13" s="47">
        <v>93.468646000000007</v>
      </c>
      <c r="BI13" s="47">
        <v>85.319737000000003</v>
      </c>
      <c r="BJ13" s="47">
        <v>94.020079999999993</v>
      </c>
      <c r="BK13" s="47">
        <v>98.778530000000003</v>
      </c>
      <c r="BL13" s="79">
        <f>BK13+(0.7*AR13)</f>
        <v>101.86402325</v>
      </c>
      <c r="BM13" s="79">
        <f>BL13+(0.7*AS13)</f>
        <v>105.1037911625</v>
      </c>
      <c r="BN13" s="26"/>
      <c r="BO13" s="45" t="str">
        <f>C13</f>
        <v>IASO</v>
      </c>
      <c r="BP13" s="37" t="str">
        <f t="shared" si="26"/>
        <v>June 16, 2017</v>
      </c>
      <c r="BQ13" s="1" t="s">
        <v>123</v>
      </c>
      <c r="BR13" s="1" t="s">
        <v>124</v>
      </c>
      <c r="BS13" s="25">
        <v>302103219557</v>
      </c>
      <c r="BT13" s="26"/>
      <c r="BU13" s="35" t="str">
        <f>BO13</f>
        <v>IASO</v>
      </c>
      <c r="BV13" s="26"/>
      <c r="BW13" s="34">
        <f>$M$13/AK13</f>
        <v>-1550.9826962853872</v>
      </c>
      <c r="BX13" s="34">
        <f t="shared" ref="BX13:CA13" si="75">$M$13/AL13</f>
        <v>-249.82134434799417</v>
      </c>
      <c r="BY13" s="34">
        <f t="shared" si="75"/>
        <v>-1.7579082393199381</v>
      </c>
      <c r="BZ13" s="34">
        <f t="shared" si="75"/>
        <v>-35.950952751589774</v>
      </c>
      <c r="CA13" s="34">
        <f t="shared" si="75"/>
        <v>-18.62864989656816</v>
      </c>
      <c r="CB13" s="34">
        <f>$M$13/AP13</f>
        <v>5.5139402493184697</v>
      </c>
      <c r="CC13" s="34">
        <f>$M$13/AQ13</f>
        <v>13.546691013947285</v>
      </c>
      <c r="CD13" s="34">
        <f t="shared" ref="CD13:CE13" si="76">$M$13/AR13</f>
        <v>12.901610489473605</v>
      </c>
      <c r="CE13" s="34">
        <f t="shared" si="76"/>
        <v>12.287248085212955</v>
      </c>
      <c r="CF13" s="26"/>
      <c r="CG13" s="34">
        <f>$M$13/Q13</f>
        <v>0.38148500121586398</v>
      </c>
      <c r="CH13" s="34">
        <f t="shared" ref="CH13:CM13" si="77">$M$13/R13</f>
        <v>0.45726151865468251</v>
      </c>
      <c r="CI13" s="34">
        <f t="shared" si="77"/>
        <v>0.45809836911551471</v>
      </c>
      <c r="CJ13" s="34">
        <f t="shared" si="77"/>
        <v>0.53115439452464719</v>
      </c>
      <c r="CK13" s="34">
        <f t="shared" si="77"/>
        <v>0.48801451593581052</v>
      </c>
      <c r="CL13" s="34">
        <f t="shared" si="77"/>
        <v>0.52042185901459792</v>
      </c>
      <c r="CM13" s="34">
        <f t="shared" si="77"/>
        <v>0.48809965378497239</v>
      </c>
      <c r="CN13" s="34">
        <f t="shared" ref="CN13" si="78">$M$13/X13</f>
        <v>0.4648568131285451</v>
      </c>
      <c r="CO13" s="34">
        <f t="shared" ref="CO13" si="79">$M$13/Y13</f>
        <v>0.44272077440813817</v>
      </c>
      <c r="CP13" s="26"/>
      <c r="CQ13" s="34">
        <f>$M$13/BE13</f>
        <v>0.43940817393959397</v>
      </c>
      <c r="CR13" s="34">
        <f t="shared" ref="CR13:CW13" si="80">$M$13/BF13</f>
        <v>0.44052456528683098</v>
      </c>
      <c r="CS13" s="34">
        <f t="shared" si="80"/>
        <v>0.58783497903702631</v>
      </c>
      <c r="CT13" s="34">
        <f t="shared" si="80"/>
        <v>0.6084214758176768</v>
      </c>
      <c r="CU13" s="34">
        <f t="shared" si="80"/>
        <v>0.66653196014891603</v>
      </c>
      <c r="CV13" s="34">
        <f t="shared" si="80"/>
        <v>0.60485304354133718</v>
      </c>
      <c r="CW13" s="34">
        <f t="shared" si="80"/>
        <v>0.57571550763106105</v>
      </c>
      <c r="CX13" s="34">
        <f t="shared" ref="CX13" si="81">$M$13/BL13</f>
        <v>0.55827690412767983</v>
      </c>
      <c r="CY13" s="34">
        <f t="shared" ref="CY13" si="82">$M$13/BM13</f>
        <v>0.54106831840229619</v>
      </c>
      <c r="CZ13" s="26"/>
      <c r="DA13" s="35" t="str">
        <f t="shared" si="35"/>
        <v>IASO</v>
      </c>
      <c r="DB13" s="26"/>
    </row>
    <row r="14" spans="2:106">
      <c r="B14" s="3">
        <f t="shared" si="36"/>
        <v>7</v>
      </c>
      <c r="C14" s="14" t="s">
        <v>11</v>
      </c>
      <c r="D14" s="7" t="s">
        <v>30</v>
      </c>
      <c r="E14" s="15" t="s">
        <v>102</v>
      </c>
      <c r="F14" s="15" t="s">
        <v>100</v>
      </c>
      <c r="G14" s="15" t="s">
        <v>103</v>
      </c>
      <c r="H14" s="15" t="s">
        <v>99</v>
      </c>
      <c r="I14" s="26"/>
      <c r="J14" s="84"/>
      <c r="K14" s="65">
        <v>1.08</v>
      </c>
      <c r="L14" s="66">
        <v>158961721</v>
      </c>
      <c r="M14" s="28">
        <f t="shared" si="20"/>
        <v>171.67865868000001</v>
      </c>
      <c r="N14" s="18"/>
      <c r="O14" s="35" t="str">
        <f t="shared" si="21"/>
        <v>INTRALOT</v>
      </c>
      <c r="P14" s="26"/>
      <c r="Q14" s="49">
        <v>1115.721</v>
      </c>
      <c r="R14" s="49">
        <v>1202.354</v>
      </c>
      <c r="S14" s="47">
        <v>1374.021</v>
      </c>
      <c r="T14" s="47">
        <v>1539.43</v>
      </c>
      <c r="U14" s="47">
        <v>1853.2</v>
      </c>
      <c r="V14" s="47">
        <v>1235.5</v>
      </c>
      <c r="W14" s="47">
        <v>1323.6</v>
      </c>
      <c r="X14" s="81">
        <v>1363.308</v>
      </c>
      <c r="Y14" s="81">
        <v>1397.3906999999999</v>
      </c>
      <c r="Z14" s="33"/>
      <c r="AA14" s="47">
        <v>152.66200000000001</v>
      </c>
      <c r="AB14" s="47">
        <v>153.80600000000001</v>
      </c>
      <c r="AC14" s="47">
        <v>177.536</v>
      </c>
      <c r="AD14" s="47">
        <v>194.83099999999999</v>
      </c>
      <c r="AE14" s="47">
        <v>175.4</v>
      </c>
      <c r="AF14" s="47">
        <v>164.9</v>
      </c>
      <c r="AG14" s="47">
        <v>175.8</v>
      </c>
      <c r="AH14" s="81">
        <v>181.07400000000001</v>
      </c>
      <c r="AI14" s="81">
        <v>185.60085000000001</v>
      </c>
      <c r="AJ14" s="33"/>
      <c r="AK14" s="47">
        <v>33.917000000000002</v>
      </c>
      <c r="AL14" s="47">
        <v>17.701000000000001</v>
      </c>
      <c r="AM14" s="47">
        <v>6.1159999999999997</v>
      </c>
      <c r="AN14" s="47">
        <v>-4.5670000000000002</v>
      </c>
      <c r="AO14" s="47">
        <v>-49.5</v>
      </c>
      <c r="AP14" s="47">
        <v>-65.150000000000006</v>
      </c>
      <c r="AQ14" s="47">
        <v>0.9</v>
      </c>
      <c r="AR14" s="81">
        <v>4.5</v>
      </c>
      <c r="AS14" s="81">
        <v>8.8000000000000007</v>
      </c>
      <c r="AT14" s="33"/>
      <c r="AU14" s="2">
        <f>AK14/($L$14/1000000)</f>
        <v>0.21336583289759425</v>
      </c>
      <c r="AV14" s="2">
        <f t="shared" ref="AV14:BA14" si="83">AL14/($L$14/1000000)</f>
        <v>0.11135385229001138</v>
      </c>
      <c r="AW14" s="2">
        <f t="shared" si="83"/>
        <v>3.8474671521705528E-2</v>
      </c>
      <c r="AX14" s="2">
        <f t="shared" si="83"/>
        <v>-2.8730187187643745E-2</v>
      </c>
      <c r="AY14" s="2">
        <f t="shared" si="83"/>
        <v>-0.31139572274761668</v>
      </c>
      <c r="AZ14" s="2">
        <f t="shared" si="83"/>
        <v>-0.40984709771731775</v>
      </c>
      <c r="BA14" s="2">
        <f t="shared" si="83"/>
        <v>5.6617404135930307E-3</v>
      </c>
      <c r="BB14" s="2">
        <f t="shared" ref="BB14" si="84">AR14/($L$14/1000000)</f>
        <v>2.8308702067965152E-2</v>
      </c>
      <c r="BC14" s="2">
        <f t="shared" ref="BC14" si="85">AS14/($L$14/1000000)</f>
        <v>5.5359239599576303E-2</v>
      </c>
      <c r="BD14" s="33"/>
      <c r="BE14" s="47">
        <v>284.09800000000001</v>
      </c>
      <c r="BF14" s="47">
        <v>299.36</v>
      </c>
      <c r="BG14" s="47">
        <v>302.98</v>
      </c>
      <c r="BH14" s="47">
        <v>267.45100000000002</v>
      </c>
      <c r="BI14" s="47">
        <v>217.47900000000001</v>
      </c>
      <c r="BJ14" s="47">
        <v>129.56299999999999</v>
      </c>
      <c r="BK14" s="47">
        <v>127.542</v>
      </c>
      <c r="BL14" s="81">
        <v>130.69200000000001</v>
      </c>
      <c r="BM14" s="81">
        <v>136.852</v>
      </c>
      <c r="BN14" s="26"/>
      <c r="BO14" s="38" t="str">
        <f>C14</f>
        <v>INTRALOT</v>
      </c>
      <c r="BP14" s="37" t="str">
        <f t="shared" si="26"/>
        <v>June 16, 2017</v>
      </c>
      <c r="BQ14" s="1" t="s">
        <v>112</v>
      </c>
      <c r="BR14" s="1" t="s">
        <v>114</v>
      </c>
      <c r="BS14" s="25">
        <v>302103219557</v>
      </c>
      <c r="BT14" s="26"/>
      <c r="BU14" s="35" t="str">
        <f>BO14</f>
        <v>INTRALOT</v>
      </c>
      <c r="BV14" s="26"/>
      <c r="BW14" s="34">
        <f>$M$14/AK14</f>
        <v>5.0617288875785009</v>
      </c>
      <c r="BX14" s="34">
        <f t="shared" ref="BX14:CA14" si="86">$M$14/AL14</f>
        <v>9.6988112920174014</v>
      </c>
      <c r="BY14" s="34">
        <f t="shared" si="86"/>
        <v>28.070415088293007</v>
      </c>
      <c r="BZ14" s="34">
        <f t="shared" si="86"/>
        <v>-37.591122986643313</v>
      </c>
      <c r="CA14" s="34">
        <f t="shared" si="86"/>
        <v>-3.4682557309090911</v>
      </c>
      <c r="CB14" s="34">
        <f>$M$14/AP14</f>
        <v>-2.6351290664620106</v>
      </c>
      <c r="CC14" s="34">
        <f>$M$14/AQ14</f>
        <v>190.75406520000001</v>
      </c>
      <c r="CD14" s="34">
        <f t="shared" ref="CD14:CE14" si="87">$M$14/AR14</f>
        <v>38.150813040000003</v>
      </c>
      <c r="CE14" s="34">
        <f t="shared" si="87"/>
        <v>19.508938486363636</v>
      </c>
      <c r="CF14" s="26"/>
      <c r="CG14" s="34">
        <f>$M$14/Q14</f>
        <v>0.15387239164629868</v>
      </c>
      <c r="CH14" s="34">
        <f t="shared" ref="CH14:CM14" si="88">$M$14/R14</f>
        <v>0.14278545143942634</v>
      </c>
      <c r="CI14" s="34">
        <f t="shared" si="88"/>
        <v>0.12494616798433213</v>
      </c>
      <c r="CJ14" s="34">
        <f t="shared" si="88"/>
        <v>0.11152092571925973</v>
      </c>
      <c r="CK14" s="34">
        <f t="shared" si="88"/>
        <v>9.2639034470105769E-2</v>
      </c>
      <c r="CL14" s="34">
        <f t="shared" si="88"/>
        <v>0.13895480265479565</v>
      </c>
      <c r="CM14" s="34">
        <f t="shared" si="88"/>
        <v>0.12970584669084317</v>
      </c>
      <c r="CN14" s="34">
        <f t="shared" ref="CN14" si="89">$M$14/X14</f>
        <v>0.12592800649596425</v>
      </c>
      <c r="CO14" s="34">
        <f t="shared" ref="CO14" si="90">$M$14/Y14</f>
        <v>0.12285659170337974</v>
      </c>
      <c r="CP14" s="26"/>
      <c r="CQ14" s="34">
        <f>$M$14/BE14</f>
        <v>0.60429379538046735</v>
      </c>
      <c r="CR14" s="34">
        <f t="shared" ref="CR14:CW14" si="91">$M$14/BF14</f>
        <v>0.57348563161411015</v>
      </c>
      <c r="CS14" s="34">
        <f t="shared" si="91"/>
        <v>0.56663363482738138</v>
      </c>
      <c r="CT14" s="34">
        <f t="shared" si="91"/>
        <v>0.64190696120036939</v>
      </c>
      <c r="CU14" s="34">
        <f t="shared" si="91"/>
        <v>0.78940338460265125</v>
      </c>
      <c r="CV14" s="34">
        <f t="shared" si="91"/>
        <v>1.3250593045854142</v>
      </c>
      <c r="CW14" s="34">
        <f t="shared" si="91"/>
        <v>1.3460558771228301</v>
      </c>
      <c r="CX14" s="34">
        <f t="shared" ref="CX14" si="92">$M$14/BL14</f>
        <v>1.3136126058213204</v>
      </c>
      <c r="CY14" s="34">
        <f t="shared" ref="CY14" si="93">$M$14/BM14</f>
        <v>1.2544841045801305</v>
      </c>
      <c r="CZ14" s="26"/>
      <c r="DA14" s="35" t="str">
        <f t="shared" si="35"/>
        <v>INTRALOT</v>
      </c>
      <c r="DB14" s="26"/>
    </row>
    <row r="15" spans="2:106">
      <c r="B15" s="3">
        <f t="shared" si="36"/>
        <v>8</v>
      </c>
      <c r="C15" s="14" t="s">
        <v>167</v>
      </c>
      <c r="D15" s="7" t="s">
        <v>26</v>
      </c>
      <c r="E15" s="15" t="s">
        <v>86</v>
      </c>
      <c r="F15" s="15" t="s">
        <v>87</v>
      </c>
      <c r="G15" s="15" t="s">
        <v>86</v>
      </c>
      <c r="H15" s="15" t="s">
        <v>85</v>
      </c>
      <c r="I15" s="26"/>
      <c r="J15" s="84"/>
      <c r="K15" s="65">
        <v>15.46</v>
      </c>
      <c r="L15" s="66">
        <v>136059759</v>
      </c>
      <c r="M15" s="28">
        <f t="shared" si="20"/>
        <v>2103.4838741400004</v>
      </c>
      <c r="N15" s="18"/>
      <c r="O15" s="35" t="str">
        <f t="shared" si="21"/>
        <v>JUMBO **</v>
      </c>
      <c r="P15" s="26"/>
      <c r="Q15" s="48">
        <v>487.33482700000002</v>
      </c>
      <c r="R15" s="48">
        <v>489.97216100000003</v>
      </c>
      <c r="S15" s="47">
        <v>494.28850299999999</v>
      </c>
      <c r="T15" s="47">
        <v>502.185</v>
      </c>
      <c r="U15" s="47">
        <v>541.84715300000005</v>
      </c>
      <c r="V15" s="47">
        <v>582.5</v>
      </c>
      <c r="W15" s="47">
        <v>637.55732799999998</v>
      </c>
      <c r="X15" s="79">
        <f>W15*1.08</f>
        <v>688.56191424000008</v>
      </c>
      <c r="Y15" s="79">
        <f>X15*1.08</f>
        <v>743.6468673792001</v>
      </c>
      <c r="Z15" s="26"/>
      <c r="AA15" s="47">
        <v>130</v>
      </c>
      <c r="AB15" s="47">
        <v>121</v>
      </c>
      <c r="AC15" s="47">
        <v>134.41999999999999</v>
      </c>
      <c r="AD15" s="47">
        <v>134</v>
      </c>
      <c r="AE15" s="47">
        <v>147</v>
      </c>
      <c r="AF15" s="47">
        <v>159</v>
      </c>
      <c r="AG15" s="47">
        <v>184</v>
      </c>
      <c r="AH15" s="79">
        <f>AG15*1.08</f>
        <v>198.72000000000003</v>
      </c>
      <c r="AI15" s="79">
        <f>AH15*1.08</f>
        <v>214.61760000000004</v>
      </c>
      <c r="AJ15" s="26"/>
      <c r="AK15" s="47">
        <v>79.162994999999995</v>
      </c>
      <c r="AL15" s="47">
        <v>94.669262000000003</v>
      </c>
      <c r="AM15" s="47">
        <v>97.304704999999998</v>
      </c>
      <c r="AN15" s="47">
        <v>73.962000000000003</v>
      </c>
      <c r="AO15" s="47">
        <v>101.249161</v>
      </c>
      <c r="AP15" s="47">
        <v>104.8</v>
      </c>
      <c r="AQ15" s="47">
        <v>121.263661</v>
      </c>
      <c r="AR15" s="79">
        <f>AQ15*1.08</f>
        <v>130.96475388000002</v>
      </c>
      <c r="AS15" s="79">
        <f>AR15*1.08</f>
        <v>141.44193419040002</v>
      </c>
      <c r="AT15" s="26"/>
      <c r="AU15" s="2">
        <f>AK15/($L$15/1000000)</f>
        <v>0.58182518903329816</v>
      </c>
      <c r="AV15" s="2">
        <f t="shared" ref="AV15:BA15" si="94">AL15/($L$15/1000000)</f>
        <v>0.69579178072776093</v>
      </c>
      <c r="AW15" s="2">
        <f t="shared" si="94"/>
        <v>0.71516152692876656</v>
      </c>
      <c r="AX15" s="2">
        <f t="shared" si="94"/>
        <v>0.54359937533036495</v>
      </c>
      <c r="AY15" s="2">
        <f t="shared" si="94"/>
        <v>0.74415214126610341</v>
      </c>
      <c r="AZ15" s="2">
        <f t="shared" si="94"/>
        <v>0.77024978414080525</v>
      </c>
      <c r="BA15" s="2">
        <f t="shared" si="94"/>
        <v>0.89125294570013158</v>
      </c>
      <c r="BB15" s="2">
        <f t="shared" ref="BB15" si="95">AR15/($L$15/1000000)</f>
        <v>0.96255318135614221</v>
      </c>
      <c r="BC15" s="2">
        <f t="shared" ref="BC15" si="96">AS15/($L$15/1000000)</f>
        <v>1.0395574358646336</v>
      </c>
      <c r="BD15" s="26"/>
      <c r="BE15" s="47">
        <v>452.473185</v>
      </c>
      <c r="BF15" s="47">
        <v>522.94993199999999</v>
      </c>
      <c r="BG15" s="47">
        <v>592.91241300000002</v>
      </c>
      <c r="BH15" s="47">
        <v>639.11599999999999</v>
      </c>
      <c r="BI15" s="47">
        <v>744.510358</v>
      </c>
      <c r="BJ15" s="47">
        <v>797.2</v>
      </c>
      <c r="BK15" s="47">
        <v>915.59062700000004</v>
      </c>
      <c r="BL15" s="79">
        <f t="shared" ref="BL15:BM15" si="97">BK15+(0.7*AR15)</f>
        <v>1007.265954716</v>
      </c>
      <c r="BM15" s="79">
        <f t="shared" si="97"/>
        <v>1106.2753086492801</v>
      </c>
      <c r="BN15" s="26"/>
      <c r="BO15" s="45" t="str">
        <f t="shared" ref="BO15:BO20" si="98">C15</f>
        <v>JUMBO **</v>
      </c>
      <c r="BP15" s="37" t="str">
        <f t="shared" si="26"/>
        <v>June 16, 2017</v>
      </c>
      <c r="BQ15" s="1" t="s">
        <v>123</v>
      </c>
      <c r="BR15" s="1" t="s">
        <v>124</v>
      </c>
      <c r="BS15" s="25">
        <v>302103219557</v>
      </c>
      <c r="BT15" s="26"/>
      <c r="BU15" s="35" t="str">
        <f t="shared" ref="BU15:BU20" si="99">BO15</f>
        <v>JUMBO **</v>
      </c>
      <c r="BV15" s="26"/>
      <c r="BW15" s="34">
        <f>$M$15/AK15</f>
        <v>26.571554981465777</v>
      </c>
      <c r="BX15" s="34">
        <f t="shared" ref="BX15:CA15" si="100">$M$15/AL15</f>
        <v>22.219290926129755</v>
      </c>
      <c r="BY15" s="34">
        <f t="shared" si="100"/>
        <v>21.617493975651026</v>
      </c>
      <c r="BZ15" s="34">
        <f t="shared" si="100"/>
        <v>28.4400621148698</v>
      </c>
      <c r="CA15" s="34">
        <f t="shared" si="100"/>
        <v>20.775321527256907</v>
      </c>
      <c r="CB15" s="34">
        <f>$M$15/AP15</f>
        <v>20.071411012786264</v>
      </c>
      <c r="CC15" s="34">
        <f>$M$15/AQ15</f>
        <v>17.346366230358164</v>
      </c>
      <c r="CD15" s="34">
        <f t="shared" ref="CD15:CE15" si="101">$M$15/AR15</f>
        <v>16.061450213294595</v>
      </c>
      <c r="CE15" s="34">
        <f t="shared" si="101"/>
        <v>14.871713160457958</v>
      </c>
      <c r="CF15" s="26"/>
      <c r="CG15" s="34">
        <f>$M$15/Q15</f>
        <v>4.3163011498457919</v>
      </c>
      <c r="CH15" s="34">
        <f t="shared" ref="CH15:CM15" si="102">$M$15/R15</f>
        <v>4.2930681405387032</v>
      </c>
      <c r="CI15" s="34">
        <f t="shared" si="102"/>
        <v>4.2555792039937463</v>
      </c>
      <c r="CJ15" s="34">
        <f t="shared" si="102"/>
        <v>4.1886632897039942</v>
      </c>
      <c r="CK15" s="34">
        <f t="shared" si="102"/>
        <v>3.8820613202336052</v>
      </c>
      <c r="CL15" s="34">
        <f t="shared" si="102"/>
        <v>3.6111311144034342</v>
      </c>
      <c r="CM15" s="34">
        <f t="shared" si="102"/>
        <v>3.2992858551850892</v>
      </c>
      <c r="CN15" s="34">
        <f t="shared" ref="CN15" si="103">$M$15/X15</f>
        <v>3.0548943103565636</v>
      </c>
      <c r="CO15" s="34">
        <f t="shared" ref="CO15" si="104">$M$15/Y15</f>
        <v>2.8286058429227441</v>
      </c>
      <c r="CP15" s="26"/>
      <c r="CQ15" s="34">
        <f>$M$15/BE15</f>
        <v>4.6488586370924949</v>
      </c>
      <c r="CR15" s="34">
        <f t="shared" ref="CR15:CW15" si="105">$M$15/BF15</f>
        <v>4.0223427625189947</v>
      </c>
      <c r="CS15" s="34">
        <f t="shared" si="105"/>
        <v>3.5477143470430264</v>
      </c>
      <c r="CT15" s="34">
        <f t="shared" si="105"/>
        <v>3.2912395780108783</v>
      </c>
      <c r="CU15" s="34">
        <f t="shared" si="105"/>
        <v>2.8253251973426545</v>
      </c>
      <c r="CV15" s="34">
        <f t="shared" si="105"/>
        <v>2.638589907350728</v>
      </c>
      <c r="CW15" s="34">
        <f t="shared" si="105"/>
        <v>2.2974065178367105</v>
      </c>
      <c r="CX15" s="34">
        <f t="shared" ref="CX15" si="106">$M$15/BL15</f>
        <v>2.0883103060234776</v>
      </c>
      <c r="CY15" s="34">
        <f t="shared" ref="CY15" si="107">$M$15/BM15</f>
        <v>1.9014108492652466</v>
      </c>
      <c r="CZ15" s="26"/>
      <c r="DA15" s="35" t="str">
        <f t="shared" si="35"/>
        <v>JUMBO **</v>
      </c>
      <c r="DB15" s="26"/>
    </row>
    <row r="16" spans="2:106">
      <c r="B16" s="3">
        <f t="shared" si="36"/>
        <v>9</v>
      </c>
      <c r="C16" s="14" t="s">
        <v>57</v>
      </c>
      <c r="D16" s="7" t="s">
        <v>18</v>
      </c>
      <c r="E16" s="7" t="s">
        <v>58</v>
      </c>
      <c r="F16" s="7" t="s">
        <v>59</v>
      </c>
      <c r="G16" s="7" t="s">
        <v>60</v>
      </c>
      <c r="H16" s="7" t="s">
        <v>61</v>
      </c>
      <c r="I16" s="26"/>
      <c r="J16" s="84"/>
      <c r="K16" s="65">
        <v>4.5199999999999996</v>
      </c>
      <c r="L16" s="66">
        <v>13586500</v>
      </c>
      <c r="M16" s="28">
        <f t="shared" si="20"/>
        <v>61.410979999999988</v>
      </c>
      <c r="O16" s="35" t="str">
        <f t="shared" si="21"/>
        <v>KORRES</v>
      </c>
      <c r="P16" s="26"/>
      <c r="Q16" s="48">
        <v>44.114725999999997</v>
      </c>
      <c r="R16" s="48">
        <v>42.679754000000003</v>
      </c>
      <c r="S16" s="47">
        <v>40.033999999999999</v>
      </c>
      <c r="T16" s="47">
        <v>39.245241</v>
      </c>
      <c r="U16" s="47">
        <v>50.555464000000001</v>
      </c>
      <c r="V16" s="47">
        <v>54.493439000000002</v>
      </c>
      <c r="W16" s="47">
        <v>54.553803000000002</v>
      </c>
      <c r="X16" s="79">
        <v>50</v>
      </c>
      <c r="Y16" s="79">
        <v>54</v>
      </c>
      <c r="Z16" s="26"/>
      <c r="AA16" s="47">
        <v>8.3465179999999997</v>
      </c>
      <c r="AB16" s="47">
        <v>7.6227260000000001</v>
      </c>
      <c r="AC16" s="47">
        <v>4</v>
      </c>
      <c r="AD16" s="47">
        <v>7</v>
      </c>
      <c r="AE16" s="47">
        <v>5.0999999999999996</v>
      </c>
      <c r="AF16" s="47">
        <v>8.2131489999999996</v>
      </c>
      <c r="AG16" s="47">
        <v>4.8990349999999996</v>
      </c>
      <c r="AH16" s="79">
        <v>6</v>
      </c>
      <c r="AI16" s="79">
        <v>7</v>
      </c>
      <c r="AJ16" s="26"/>
      <c r="AK16" s="47">
        <v>1.8532740000000001</v>
      </c>
      <c r="AL16" s="47">
        <v>-3.3587370000000001</v>
      </c>
      <c r="AM16" s="47">
        <v>-4.1769999999999996</v>
      </c>
      <c r="AN16" s="47">
        <v>-4.5075479999999999</v>
      </c>
      <c r="AO16" s="47">
        <v>-1.862933</v>
      </c>
      <c r="AP16" s="47">
        <v>-1.3948959999999999</v>
      </c>
      <c r="AQ16" s="47">
        <v>-2.320017</v>
      </c>
      <c r="AR16" s="79">
        <v>-2</v>
      </c>
      <c r="AS16" s="79">
        <v>-1</v>
      </c>
      <c r="AT16" s="26"/>
      <c r="AU16" s="2">
        <f>AK16/($L$16/1000000)</f>
        <v>0.13640554962646748</v>
      </c>
      <c r="AV16" s="2">
        <f t="shared" ref="AV16:BA16" si="108">AL16/($L$16/1000000)</f>
        <v>-0.24721134950134327</v>
      </c>
      <c r="AW16" s="2">
        <f t="shared" si="108"/>
        <v>-0.30743752990100465</v>
      </c>
      <c r="AX16" s="2">
        <f t="shared" si="108"/>
        <v>-0.33176668016045341</v>
      </c>
      <c r="AY16" s="2">
        <f t="shared" si="108"/>
        <v>-0.13711647591359069</v>
      </c>
      <c r="AZ16" s="2">
        <f t="shared" si="108"/>
        <v>-0.10266779523792</v>
      </c>
      <c r="BA16" s="2">
        <f t="shared" si="108"/>
        <v>-0.17075898870202039</v>
      </c>
      <c r="BB16" s="2">
        <f t="shared" ref="BB16" si="109">AR16/($L$16/1000000)</f>
        <v>-0.1472049460861885</v>
      </c>
      <c r="BC16" s="2">
        <f t="shared" ref="BC16" si="110">AS16/($L$16/1000000)</f>
        <v>-7.3602473043094252E-2</v>
      </c>
      <c r="BD16" s="26"/>
      <c r="BE16" s="47">
        <v>23.276216000000002</v>
      </c>
      <c r="BF16" s="47">
        <v>28.068154</v>
      </c>
      <c r="BG16" s="47">
        <v>22.965008000000001</v>
      </c>
      <c r="BH16" s="47">
        <v>18.980356</v>
      </c>
      <c r="BI16" s="47">
        <v>16.977201000000001</v>
      </c>
      <c r="BJ16" s="47">
        <v>16.133002999999999</v>
      </c>
      <c r="BK16" s="47">
        <v>13.660634999999999</v>
      </c>
      <c r="BL16" s="79">
        <f t="shared" ref="BL16:BM16" si="111">BK16+(0.7*AR16)</f>
        <v>12.260634999999999</v>
      </c>
      <c r="BM16" s="79">
        <f t="shared" si="111"/>
        <v>11.560635</v>
      </c>
      <c r="BN16" s="26"/>
      <c r="BO16" s="46" t="str">
        <f t="shared" si="98"/>
        <v>KORRES</v>
      </c>
      <c r="BP16" s="37" t="str">
        <f t="shared" si="26"/>
        <v>June 16, 2017</v>
      </c>
      <c r="BQ16" s="1" t="s">
        <v>123</v>
      </c>
      <c r="BR16" s="1" t="s">
        <v>124</v>
      </c>
      <c r="BS16" s="25">
        <v>302103219557</v>
      </c>
      <c r="BT16" s="26"/>
      <c r="BU16" s="35" t="str">
        <f t="shared" si="99"/>
        <v>KORRES</v>
      </c>
      <c r="BV16" s="26"/>
      <c r="BW16" s="34">
        <f>$M$16/AK16</f>
        <v>33.136481707507897</v>
      </c>
      <c r="BX16" s="34">
        <f t="shared" ref="BX16:CA16" si="112">$M$16/AL16</f>
        <v>-18.283950187228111</v>
      </c>
      <c r="BY16" s="34">
        <f t="shared" si="112"/>
        <v>-14.702173808953793</v>
      </c>
      <c r="BZ16" s="34">
        <f t="shared" si="112"/>
        <v>-13.624032400764227</v>
      </c>
      <c r="CA16" s="34">
        <f t="shared" si="112"/>
        <v>-32.964674521305916</v>
      </c>
      <c r="CB16" s="34">
        <f>$M$16/AP16</f>
        <v>-44.025490072378147</v>
      </c>
      <c r="CC16" s="34">
        <f>$M$16/AQ16</f>
        <v>-26.470056038382474</v>
      </c>
      <c r="CD16" s="34">
        <f t="shared" ref="CD16:CE16" si="113">$M$16/AR16</f>
        <v>-30.705489999999994</v>
      </c>
      <c r="CE16" s="34">
        <f t="shared" si="113"/>
        <v>-61.410979999999988</v>
      </c>
      <c r="CF16" s="26"/>
      <c r="CG16" s="34">
        <f>$M$16/Q16</f>
        <v>1.3920743835063147</v>
      </c>
      <c r="CH16" s="34">
        <f t="shared" ref="CH16:CM16" si="114">$M$16/R16</f>
        <v>1.4388784902555902</v>
      </c>
      <c r="CI16" s="34">
        <f t="shared" si="114"/>
        <v>1.5339706249687763</v>
      </c>
      <c r="CJ16" s="34">
        <f t="shared" si="114"/>
        <v>1.5648006850053484</v>
      </c>
      <c r="CK16" s="34">
        <f t="shared" si="114"/>
        <v>1.2147248811720923</v>
      </c>
      <c r="CL16" s="34">
        <f t="shared" si="114"/>
        <v>1.126942639828622</v>
      </c>
      <c r="CM16" s="34">
        <f t="shared" si="114"/>
        <v>1.1256956733153871</v>
      </c>
      <c r="CN16" s="34">
        <f t="shared" ref="CN16" si="115">$M$16/X16</f>
        <v>1.2282195999999999</v>
      </c>
      <c r="CO16" s="34">
        <f t="shared" ref="CO16" si="116">$M$16/Y16</f>
        <v>1.1372403703703702</v>
      </c>
      <c r="CP16" s="26"/>
      <c r="CQ16" s="34">
        <f>$M$16/BE16</f>
        <v>2.6383575405899302</v>
      </c>
      <c r="CR16" s="34">
        <f t="shared" ref="CR16:CW16" si="117">$M$16/BF16</f>
        <v>2.1879237230920134</v>
      </c>
      <c r="CS16" s="34">
        <f t="shared" si="117"/>
        <v>2.6741109778842658</v>
      </c>
      <c r="CT16" s="34">
        <f t="shared" si="117"/>
        <v>3.2355020106050691</v>
      </c>
      <c r="CU16" s="34">
        <f t="shared" si="117"/>
        <v>3.6172617618180984</v>
      </c>
      <c r="CV16" s="34">
        <f t="shared" si="117"/>
        <v>3.8065436422468895</v>
      </c>
      <c r="CW16" s="34">
        <f t="shared" si="117"/>
        <v>4.4954703789391921</v>
      </c>
      <c r="CX16" s="34">
        <f t="shared" ref="CX16" si="118">$M$16/BL16</f>
        <v>5.0087927745993577</v>
      </c>
      <c r="CY16" s="34">
        <f t="shared" ref="CY16" si="119">$M$16/BM16</f>
        <v>5.3120767155091384</v>
      </c>
      <c r="CZ16" s="26"/>
      <c r="DA16" s="35" t="str">
        <f t="shared" si="35"/>
        <v>KORRES</v>
      </c>
      <c r="DB16" s="26"/>
    </row>
    <row r="17" spans="2:106">
      <c r="B17" s="3">
        <f t="shared" si="36"/>
        <v>10</v>
      </c>
      <c r="C17" s="14" t="s">
        <v>159</v>
      </c>
      <c r="D17" s="17" t="s">
        <v>21</v>
      </c>
      <c r="E17" s="17" t="s">
        <v>67</v>
      </c>
      <c r="F17" s="17" t="s">
        <v>68</v>
      </c>
      <c r="G17" s="17" t="s">
        <v>69</v>
      </c>
      <c r="H17" s="17" t="s">
        <v>70</v>
      </c>
      <c r="I17" s="26"/>
      <c r="J17" s="84"/>
      <c r="K17" s="67">
        <v>2.59</v>
      </c>
      <c r="L17" s="68">
        <v>33065136</v>
      </c>
      <c r="M17" s="28">
        <f t="shared" si="20"/>
        <v>85.638702240000001</v>
      </c>
      <c r="O17" s="35" t="str">
        <f t="shared" si="21"/>
        <v>KRI-KRI</v>
      </c>
      <c r="P17" s="26"/>
      <c r="Q17" s="48">
        <v>47.195965000000001</v>
      </c>
      <c r="R17" s="48">
        <v>47.907032999999998</v>
      </c>
      <c r="S17" s="47">
        <v>59.298999999999999</v>
      </c>
      <c r="T17" s="47">
        <v>68.128755999999996</v>
      </c>
      <c r="U17" s="47">
        <v>77.149640000000005</v>
      </c>
      <c r="V17" s="47">
        <v>66.950798000000006</v>
      </c>
      <c r="W17" s="47">
        <v>66.570167999999995</v>
      </c>
      <c r="X17" s="79">
        <v>65</v>
      </c>
      <c r="Y17" s="79">
        <v>67</v>
      </c>
      <c r="Z17" s="26"/>
      <c r="AA17" s="47">
        <v>5.419721</v>
      </c>
      <c r="AB17" s="47">
        <v>5.1699400000000004</v>
      </c>
      <c r="AC17" s="47">
        <v>7.7469999999999999</v>
      </c>
      <c r="AD17" s="47">
        <v>7.5750000000000002</v>
      </c>
      <c r="AE17" s="47">
        <v>6.1920000000000002</v>
      </c>
      <c r="AF17" s="47">
        <v>7.3114460000000001</v>
      </c>
      <c r="AG17" s="47">
        <v>10.99</v>
      </c>
      <c r="AH17" s="79">
        <v>10</v>
      </c>
      <c r="AI17" s="79">
        <v>11</v>
      </c>
      <c r="AJ17" s="26"/>
      <c r="AK17" s="47">
        <v>2.513592</v>
      </c>
      <c r="AL17" s="47">
        <v>2.21753</v>
      </c>
      <c r="AM17" s="47">
        <v>5.3490130000000002</v>
      </c>
      <c r="AN17" s="47">
        <v>5.1203329999999996</v>
      </c>
      <c r="AO17" s="47">
        <v>3.5710459999999999</v>
      </c>
      <c r="AP17" s="47">
        <v>3.8432930000000001</v>
      </c>
      <c r="AQ17" s="47">
        <v>6.2363429999999997</v>
      </c>
      <c r="AR17" s="79">
        <v>5</v>
      </c>
      <c r="AS17" s="79">
        <v>6.5</v>
      </c>
      <c r="AT17" s="26"/>
      <c r="AU17" s="2">
        <f>AK17/($L$17/1000000)</f>
        <v>7.6019406059603084E-2</v>
      </c>
      <c r="AV17" s="2">
        <f t="shared" ref="AV17:BA17" si="120">AL17/($L$17/1000000)</f>
        <v>6.7065503677347635E-2</v>
      </c>
      <c r="AW17" s="2">
        <f t="shared" si="120"/>
        <v>0.16177199452619823</v>
      </c>
      <c r="AX17" s="2">
        <f t="shared" si="120"/>
        <v>0.15485594857374846</v>
      </c>
      <c r="AY17" s="2">
        <f t="shared" si="120"/>
        <v>0.10800034211261068</v>
      </c>
      <c r="AZ17" s="2">
        <f t="shared" si="120"/>
        <v>0.11623399946094279</v>
      </c>
      <c r="BA17" s="2">
        <f t="shared" si="120"/>
        <v>0.18860781337781279</v>
      </c>
      <c r="BB17" s="2">
        <f t="shared" ref="BB17" si="121">AR17/($L$17/1000000)</f>
        <v>0.15121667728812607</v>
      </c>
      <c r="BC17" s="2">
        <f t="shared" ref="BC17" si="122">AS17/($L$17/1000000)</f>
        <v>0.1965816804745639</v>
      </c>
      <c r="BD17" s="26"/>
      <c r="BE17" s="47">
        <v>26.789527</v>
      </c>
      <c r="BF17" s="47">
        <v>29.007057</v>
      </c>
      <c r="BG17" s="47">
        <v>32.587049</v>
      </c>
      <c r="BH17" s="47">
        <v>35.497726999999998</v>
      </c>
      <c r="BI17" s="47">
        <v>39.073531000000003</v>
      </c>
      <c r="BJ17" s="47">
        <v>40.939050000000002</v>
      </c>
      <c r="BK17" s="47">
        <v>45.191485</v>
      </c>
      <c r="BL17" s="79">
        <f t="shared" ref="BL17:BM17" si="123">BK17+(0.7*AR17)</f>
        <v>48.691485</v>
      </c>
      <c r="BM17" s="79">
        <f t="shared" si="123"/>
        <v>53.241484999999997</v>
      </c>
      <c r="BN17" s="26"/>
      <c r="BO17" s="45" t="str">
        <f t="shared" si="98"/>
        <v>KRI-KRI</v>
      </c>
      <c r="BP17" s="37" t="str">
        <f t="shared" si="26"/>
        <v>June 16, 2017</v>
      </c>
      <c r="BQ17" s="1" t="s">
        <v>123</v>
      </c>
      <c r="BR17" s="1" t="s">
        <v>124</v>
      </c>
      <c r="BS17" s="25">
        <v>302103219557</v>
      </c>
      <c r="BT17" s="26"/>
      <c r="BU17" s="35" t="str">
        <f t="shared" si="99"/>
        <v>KRI-KRI</v>
      </c>
      <c r="BV17" s="26"/>
      <c r="BW17" s="34">
        <f>$M$17/AK17</f>
        <v>34.070247772908253</v>
      </c>
      <c r="BX17" s="34">
        <f t="shared" ref="BX17:CA17" si="124">$M$17/AL17</f>
        <v>38.61895994191736</v>
      </c>
      <c r="BY17" s="34">
        <f t="shared" si="124"/>
        <v>16.010187718743627</v>
      </c>
      <c r="BZ17" s="34">
        <f t="shared" si="124"/>
        <v>16.725221238540541</v>
      </c>
      <c r="CA17" s="34">
        <f t="shared" si="124"/>
        <v>23.981405515358805</v>
      </c>
      <c r="CB17" s="34">
        <f>$M$17/AP17</f>
        <v>22.282636853344254</v>
      </c>
      <c r="CC17" s="34">
        <f>$M$17/AQ17</f>
        <v>13.732198860774657</v>
      </c>
      <c r="CD17" s="34">
        <f t="shared" ref="CD17:CE17" si="125">$M$17/AR17</f>
        <v>17.127740448000001</v>
      </c>
      <c r="CE17" s="34">
        <f t="shared" si="125"/>
        <v>13.175184959999999</v>
      </c>
      <c r="CF17" s="26"/>
      <c r="CG17" s="34">
        <f>$M$17/Q17</f>
        <v>1.814534404371221</v>
      </c>
      <c r="CH17" s="34">
        <f t="shared" ref="CH17:CM17" si="126">$M$17/R17</f>
        <v>1.7876018796655597</v>
      </c>
      <c r="CI17" s="34">
        <f t="shared" si="126"/>
        <v>1.4441845940066442</v>
      </c>
      <c r="CJ17" s="34">
        <f t="shared" si="126"/>
        <v>1.2570125636816267</v>
      </c>
      <c r="CK17" s="34">
        <f t="shared" si="126"/>
        <v>1.1100337245902896</v>
      </c>
      <c r="CL17" s="34">
        <f t="shared" si="126"/>
        <v>1.2791289244976587</v>
      </c>
      <c r="CM17" s="34">
        <f t="shared" si="126"/>
        <v>1.2864426335832593</v>
      </c>
      <c r="CN17" s="34">
        <f t="shared" ref="CN17" si="127">$M$17/X17</f>
        <v>1.3175184959999999</v>
      </c>
      <c r="CO17" s="34">
        <f t="shared" ref="CO17" si="128">$M$17/Y17</f>
        <v>1.2781895856716419</v>
      </c>
      <c r="CP17" s="26"/>
      <c r="CQ17" s="34">
        <f>$M$17/BE17</f>
        <v>3.1967231911186786</v>
      </c>
      <c r="CR17" s="34">
        <f t="shared" ref="CR17:CW17" si="129">$M$17/BF17</f>
        <v>2.9523402611991973</v>
      </c>
      <c r="CS17" s="34">
        <f t="shared" si="129"/>
        <v>2.6279980810781609</v>
      </c>
      <c r="CT17" s="34">
        <f t="shared" si="129"/>
        <v>2.4125122783213699</v>
      </c>
      <c r="CU17" s="34">
        <f t="shared" si="129"/>
        <v>2.1917318462976891</v>
      </c>
      <c r="CV17" s="34">
        <f t="shared" si="129"/>
        <v>2.0918585614468337</v>
      </c>
      <c r="CW17" s="34">
        <f t="shared" si="129"/>
        <v>1.895018546967421</v>
      </c>
      <c r="CX17" s="34">
        <f t="shared" ref="CX17" si="130">$M$17/BL17</f>
        <v>1.7588024320884852</v>
      </c>
      <c r="CY17" s="34">
        <f t="shared" ref="CY17" si="131">$M$17/BM17</f>
        <v>1.6084957480055262</v>
      </c>
      <c r="CZ17" s="26"/>
      <c r="DA17" s="35" t="str">
        <f t="shared" si="35"/>
        <v>KRI-KRI</v>
      </c>
      <c r="DB17" s="26"/>
    </row>
    <row r="18" spans="2:106">
      <c r="B18" s="3">
        <f t="shared" si="36"/>
        <v>11</v>
      </c>
      <c r="C18" s="14" t="s">
        <v>5</v>
      </c>
      <c r="D18" s="7" t="s">
        <v>19</v>
      </c>
      <c r="E18" s="7" t="s">
        <v>62</v>
      </c>
      <c r="F18" s="7" t="s">
        <v>63</v>
      </c>
      <c r="G18" s="7" t="s">
        <v>62</v>
      </c>
      <c r="H18" s="7" t="s">
        <v>64</v>
      </c>
      <c r="I18" s="26"/>
      <c r="J18" s="84"/>
      <c r="K18" s="65">
        <v>1.04</v>
      </c>
      <c r="L18" s="66">
        <v>10500000</v>
      </c>
      <c r="M18" s="28">
        <f t="shared" si="20"/>
        <v>10.92</v>
      </c>
      <c r="O18" s="35" t="str">
        <f t="shared" si="21"/>
        <v>MEVACO</v>
      </c>
      <c r="P18" s="26"/>
      <c r="Q18" s="48">
        <v>21.024526999999999</v>
      </c>
      <c r="R18" s="48">
        <v>29.617156999999999</v>
      </c>
      <c r="S18" s="47">
        <v>31.425999999999998</v>
      </c>
      <c r="T18" s="47">
        <v>22.020859000000002</v>
      </c>
      <c r="U18" s="47">
        <v>13.672019000000001</v>
      </c>
      <c r="V18" s="47">
        <v>17.556201999999999</v>
      </c>
      <c r="W18" s="47">
        <v>17.23</v>
      </c>
      <c r="X18" s="79">
        <v>17</v>
      </c>
      <c r="Y18" s="79">
        <v>17.5</v>
      </c>
      <c r="Z18" s="26"/>
      <c r="AA18" s="47">
        <v>1.3816660000000001</v>
      </c>
      <c r="AB18" s="47">
        <v>2.738359</v>
      </c>
      <c r="AC18" s="47">
        <v>3.424585</v>
      </c>
      <c r="AD18" s="47">
        <v>1.901964</v>
      </c>
      <c r="AE18" s="47">
        <v>0.55052599999999996</v>
      </c>
      <c r="AF18" s="47">
        <v>0.51069500000000001</v>
      </c>
      <c r="AG18" s="47">
        <v>0.44349</v>
      </c>
      <c r="AH18" s="79">
        <v>0.4</v>
      </c>
      <c r="AI18" s="79">
        <v>0.5</v>
      </c>
      <c r="AJ18" s="26"/>
      <c r="AK18" s="47">
        <v>0.11808299999999999</v>
      </c>
      <c r="AL18" s="47">
        <v>0.94010899999999997</v>
      </c>
      <c r="AM18" s="47">
        <v>1.3915420000000001</v>
      </c>
      <c r="AN18" s="47">
        <v>2.0552999999999998E-2</v>
      </c>
      <c r="AO18" s="47">
        <v>-0.69452133999999999</v>
      </c>
      <c r="AP18" s="47">
        <v>-1.0235989999999999</v>
      </c>
      <c r="AQ18" s="47">
        <v>-0.27179399999999998</v>
      </c>
      <c r="AR18" s="79">
        <v>-0.5</v>
      </c>
      <c r="AS18" s="79">
        <v>0.5</v>
      </c>
      <c r="AT18" s="26"/>
      <c r="AU18" s="2">
        <f>AK18/($L$18/1000000)</f>
        <v>1.1245999999999999E-2</v>
      </c>
      <c r="AV18" s="2">
        <f t="shared" ref="AV18:BA18" si="132">AL18/($L$18/1000000)</f>
        <v>8.9534190476190476E-2</v>
      </c>
      <c r="AW18" s="2">
        <f t="shared" si="132"/>
        <v>0.13252780952380952</v>
      </c>
      <c r="AX18" s="2">
        <f t="shared" si="132"/>
        <v>1.9574285714285713E-3</v>
      </c>
      <c r="AY18" s="2">
        <f t="shared" si="132"/>
        <v>-6.6144889523809522E-2</v>
      </c>
      <c r="AZ18" s="2">
        <f t="shared" si="132"/>
        <v>-9.7485619047619043E-2</v>
      </c>
      <c r="BA18" s="2">
        <f t="shared" si="132"/>
        <v>-2.5885142857142857E-2</v>
      </c>
      <c r="BB18" s="2">
        <f t="shared" ref="BB18" si="133">AR18/($L$18/1000000)</f>
        <v>-4.7619047619047616E-2</v>
      </c>
      <c r="BC18" s="2">
        <f t="shared" ref="BC18" si="134">AS18/($L$18/1000000)</f>
        <v>4.7619047619047616E-2</v>
      </c>
      <c r="BD18" s="26"/>
      <c r="BE18" s="47">
        <v>27.932486999999998</v>
      </c>
      <c r="BF18" s="47">
        <v>31.882652</v>
      </c>
      <c r="BG18" s="47">
        <v>32.416747000000001</v>
      </c>
      <c r="BH18" s="47">
        <v>31.217839999999999</v>
      </c>
      <c r="BI18" s="47">
        <v>28.390167000000002</v>
      </c>
      <c r="BJ18" s="47">
        <v>27.163176</v>
      </c>
      <c r="BK18" s="47">
        <v>26.887278999999999</v>
      </c>
      <c r="BL18" s="79">
        <f t="shared" ref="BL18:BM18" si="135">BK18+(0.7*AR18)</f>
        <v>26.537278999999998</v>
      </c>
      <c r="BM18" s="79">
        <f t="shared" si="135"/>
        <v>26.887278999999999</v>
      </c>
      <c r="BN18" s="26"/>
      <c r="BO18" s="45" t="str">
        <f t="shared" si="98"/>
        <v>MEVACO</v>
      </c>
      <c r="BP18" s="37" t="str">
        <f t="shared" si="26"/>
        <v>June 16, 2017</v>
      </c>
      <c r="BQ18" s="1" t="s">
        <v>123</v>
      </c>
      <c r="BR18" s="1" t="s">
        <v>124</v>
      </c>
      <c r="BS18" s="25">
        <v>302103219557</v>
      </c>
      <c r="BT18" s="26"/>
      <c r="BU18" s="35" t="str">
        <f t="shared" si="99"/>
        <v>MEVACO</v>
      </c>
      <c r="BV18" s="26"/>
      <c r="BW18" s="34">
        <f>$M$18/AK18</f>
        <v>92.477325271207548</v>
      </c>
      <c r="BX18" s="34">
        <f t="shared" ref="BX18:CA18" si="136">$M$18/AL18</f>
        <v>11.615674352654851</v>
      </c>
      <c r="BY18" s="34">
        <f t="shared" si="136"/>
        <v>7.8474095643537884</v>
      </c>
      <c r="BZ18" s="34">
        <f t="shared" si="136"/>
        <v>531.30929791271353</v>
      </c>
      <c r="CA18" s="34">
        <f t="shared" si="136"/>
        <v>-15.723058991967044</v>
      </c>
      <c r="CB18" s="34">
        <f>$M$18/AP18</f>
        <v>-10.668240199531262</v>
      </c>
      <c r="CC18" s="34">
        <f>$M$18/AQ18</f>
        <v>-40.177487361751915</v>
      </c>
      <c r="CD18" s="34">
        <f t="shared" ref="CD18:CE18" si="137">$M$18/AR18</f>
        <v>-21.84</v>
      </c>
      <c r="CE18" s="34">
        <f t="shared" si="137"/>
        <v>21.84</v>
      </c>
      <c r="CF18" s="26"/>
      <c r="CG18" s="34">
        <f>$M$18/Q18</f>
        <v>0.51939337327303492</v>
      </c>
      <c r="CH18" s="34">
        <f t="shared" ref="CH18:CM18" si="138">$M$18/R18</f>
        <v>0.36870520691773356</v>
      </c>
      <c r="CI18" s="34">
        <f t="shared" si="138"/>
        <v>0.34748297587984472</v>
      </c>
      <c r="CJ18" s="34">
        <f t="shared" si="138"/>
        <v>0.49589346174007104</v>
      </c>
      <c r="CK18" s="34">
        <f t="shared" si="138"/>
        <v>0.79871158751315363</v>
      </c>
      <c r="CL18" s="34">
        <f t="shared" si="138"/>
        <v>0.6220024125947059</v>
      </c>
      <c r="CM18" s="34">
        <f t="shared" si="138"/>
        <v>0.63377829367382466</v>
      </c>
      <c r="CN18" s="34">
        <f t="shared" ref="CN18" si="139">$M$18/X18</f>
        <v>0.64235294117647057</v>
      </c>
      <c r="CO18" s="34">
        <f t="shared" ref="CO18" si="140">$M$18/Y18</f>
        <v>0.624</v>
      </c>
      <c r="CP18" s="26"/>
      <c r="CQ18" s="34">
        <f>$M$18/BE18</f>
        <v>0.39094263249813743</v>
      </c>
      <c r="CR18" s="34">
        <f t="shared" ref="CR18:CW18" si="141">$M$18/BF18</f>
        <v>0.34250601236057776</v>
      </c>
      <c r="CS18" s="34">
        <f t="shared" si="141"/>
        <v>0.33686291841682942</v>
      </c>
      <c r="CT18" s="34">
        <f t="shared" si="141"/>
        <v>0.34979998616175878</v>
      </c>
      <c r="CU18" s="34">
        <f t="shared" si="141"/>
        <v>0.38464021715687685</v>
      </c>
      <c r="CV18" s="34">
        <f t="shared" si="141"/>
        <v>0.40201484539215887</v>
      </c>
      <c r="CW18" s="34">
        <f t="shared" si="141"/>
        <v>0.40614001885426937</v>
      </c>
      <c r="CX18" s="34">
        <f t="shared" ref="CX18" si="142">$M$18/BL18</f>
        <v>0.41149659691937523</v>
      </c>
      <c r="CY18" s="34">
        <f t="shared" ref="CY18" si="143">$M$18/BM18</f>
        <v>0.40614001885426937</v>
      </c>
      <c r="CZ18" s="26"/>
      <c r="DA18" s="35" t="str">
        <f t="shared" si="35"/>
        <v>MEVACO</v>
      </c>
      <c r="DB18" s="26"/>
    </row>
    <row r="19" spans="2:106">
      <c r="B19" s="3">
        <f t="shared" si="36"/>
        <v>12</v>
      </c>
      <c r="C19" s="5" t="s">
        <v>0</v>
      </c>
      <c r="D19" s="7" t="s">
        <v>17</v>
      </c>
      <c r="E19" s="7" t="s">
        <v>35</v>
      </c>
      <c r="F19" s="7" t="s">
        <v>36</v>
      </c>
      <c r="G19" s="7" t="s">
        <v>35</v>
      </c>
      <c r="H19" s="7" t="s">
        <v>38</v>
      </c>
      <c r="I19" s="26"/>
      <c r="J19" s="84"/>
      <c r="K19" s="65">
        <v>4.4800000000000004</v>
      </c>
      <c r="L19" s="66">
        <v>12417000</v>
      </c>
      <c r="M19" s="28">
        <f t="shared" si="20"/>
        <v>55.628160000000001</v>
      </c>
      <c r="O19" s="35" t="str">
        <f t="shared" si="21"/>
        <v>MLS</v>
      </c>
      <c r="P19" s="26"/>
      <c r="Q19" s="47">
        <v>10.016605</v>
      </c>
      <c r="R19" s="47">
        <v>7.5409160000000002</v>
      </c>
      <c r="S19" s="47">
        <v>7.47</v>
      </c>
      <c r="T19" s="47">
        <v>9.0909999999999993</v>
      </c>
      <c r="U19" s="47">
        <v>14.38</v>
      </c>
      <c r="V19" s="47">
        <v>21.402999999999999</v>
      </c>
      <c r="W19" s="47">
        <v>25.38</v>
      </c>
      <c r="X19" s="81">
        <v>26.649000000000001</v>
      </c>
      <c r="Y19" s="81">
        <v>27.315224999999998</v>
      </c>
      <c r="Z19" s="33"/>
      <c r="AA19" s="47">
        <v>4.388617</v>
      </c>
      <c r="AB19" s="47">
        <v>4.0660080000000001</v>
      </c>
      <c r="AC19" s="47">
        <v>4.9580000000000002</v>
      </c>
      <c r="AD19" s="47">
        <v>5.5710576100000004</v>
      </c>
      <c r="AE19" s="47">
        <v>5.58</v>
      </c>
      <c r="AF19" s="47">
        <v>5.0279999999999996</v>
      </c>
      <c r="AG19" s="47">
        <v>6.2779999999999996</v>
      </c>
      <c r="AH19" s="81">
        <v>6.65</v>
      </c>
      <c r="AI19" s="81">
        <v>6.8</v>
      </c>
      <c r="AJ19" s="33"/>
      <c r="AK19" s="47">
        <v>1.6396569999999999</v>
      </c>
      <c r="AL19" s="47">
        <v>1.3328759999999999</v>
      </c>
      <c r="AM19" s="47">
        <v>0.94277999999999995</v>
      </c>
      <c r="AN19" s="47">
        <v>1.1709719400000009</v>
      </c>
      <c r="AO19" s="47">
        <v>1.6867000000000001</v>
      </c>
      <c r="AP19" s="47">
        <v>2.0219999999999998</v>
      </c>
      <c r="AQ19" s="47">
        <v>2.2200000000000002</v>
      </c>
      <c r="AR19" s="81">
        <v>2.3515450780503349</v>
      </c>
      <c r="AS19" s="81">
        <v>2.4045874482319212</v>
      </c>
      <c r="AT19" s="33"/>
      <c r="AU19" s="2">
        <f>AK19/($L$19/1000000)</f>
        <v>0.13204936780220664</v>
      </c>
      <c r="AV19" s="2">
        <f t="shared" ref="AV19:BA19" si="144">AL19/($L$19/1000000)</f>
        <v>0.10734283643392123</v>
      </c>
      <c r="AW19" s="2">
        <f t="shared" si="144"/>
        <v>7.5926552307320608E-2</v>
      </c>
      <c r="AX19" s="2">
        <f t="shared" si="144"/>
        <v>9.430393331722646E-2</v>
      </c>
      <c r="AY19" s="2">
        <f t="shared" si="144"/>
        <v>0.13583796408150117</v>
      </c>
      <c r="AZ19" s="2">
        <f t="shared" si="144"/>
        <v>0.16284126600628171</v>
      </c>
      <c r="BA19" s="2">
        <f t="shared" si="144"/>
        <v>0.17878714665378112</v>
      </c>
      <c r="BB19" s="2">
        <f t="shared" ref="BB19" si="145">AR19/($L$19/1000000)</f>
        <v>0.18938109672628936</v>
      </c>
      <c r="BC19" s="2">
        <f t="shared" ref="BC19" si="146">AS19/($L$19/1000000)</f>
        <v>0.19365285078778458</v>
      </c>
      <c r="BD19" s="33"/>
      <c r="BE19" s="47">
        <v>16.586338000000001</v>
      </c>
      <c r="BF19" s="47">
        <v>17.287019000000001</v>
      </c>
      <c r="BG19" s="47">
        <v>17.670000000000002</v>
      </c>
      <c r="BH19" s="47">
        <v>19.462037609999999</v>
      </c>
      <c r="BI19" s="47">
        <v>21.116800000000001</v>
      </c>
      <c r="BJ19" s="47">
        <v>22.587</v>
      </c>
      <c r="BK19" s="47">
        <v>23.884</v>
      </c>
      <c r="BL19" s="81">
        <v>25.530081554635235</v>
      </c>
      <c r="BM19" s="81">
        <v>27.213292768397579</v>
      </c>
      <c r="BN19" s="26"/>
      <c r="BO19" s="38" t="str">
        <f t="shared" si="98"/>
        <v>MLS</v>
      </c>
      <c r="BP19" s="37" t="str">
        <f t="shared" si="26"/>
        <v>June 16, 2017</v>
      </c>
      <c r="BQ19" s="1" t="s">
        <v>112</v>
      </c>
      <c r="BR19" s="1" t="s">
        <v>114</v>
      </c>
      <c r="BS19" s="25">
        <v>302103219557</v>
      </c>
      <c r="BT19" s="26"/>
      <c r="BU19" s="35" t="str">
        <f t="shared" si="99"/>
        <v>MLS</v>
      </c>
      <c r="BV19" s="26"/>
      <c r="BW19" s="34">
        <f>$M$19/AK19</f>
        <v>33.926705402410384</v>
      </c>
      <c r="BX19" s="34">
        <f t="shared" ref="BX19:CA19" si="147">$M$19/AL19</f>
        <v>41.735435254292227</v>
      </c>
      <c r="BY19" s="34">
        <f t="shared" si="147"/>
        <v>59.004391268376509</v>
      </c>
      <c r="BZ19" s="34">
        <f t="shared" si="147"/>
        <v>47.5059718339621</v>
      </c>
      <c r="CA19" s="34">
        <f t="shared" si="147"/>
        <v>32.980470741684947</v>
      </c>
      <c r="CB19" s="34">
        <f>$M$19/AP19</f>
        <v>27.51145400593472</v>
      </c>
      <c r="CC19" s="34">
        <f>$M$19/AQ19</f>
        <v>25.057729729729729</v>
      </c>
      <c r="CD19" s="34">
        <f t="shared" ref="CD19:CE19" si="148">$M$19/AR19</f>
        <v>23.656004096728303</v>
      </c>
      <c r="CE19" s="34">
        <f t="shared" si="148"/>
        <v>23.134180476947535</v>
      </c>
      <c r="CF19" s="26"/>
      <c r="CG19" s="34">
        <f>$M$19/Q19</f>
        <v>5.5535942567366892</v>
      </c>
      <c r="CH19" s="34">
        <f t="shared" ref="CH19:CM19" si="149">$M$19/R19</f>
        <v>7.3768438741394284</v>
      </c>
      <c r="CI19" s="34">
        <f t="shared" si="149"/>
        <v>7.4468755020080328</v>
      </c>
      <c r="CJ19" s="34">
        <f t="shared" si="149"/>
        <v>6.1190364096359042</v>
      </c>
      <c r="CK19" s="34">
        <f t="shared" si="149"/>
        <v>3.8684394993045896</v>
      </c>
      <c r="CL19" s="34">
        <f t="shared" si="149"/>
        <v>2.5990823716301454</v>
      </c>
      <c r="CM19" s="34">
        <f t="shared" si="149"/>
        <v>2.1918108747044918</v>
      </c>
      <c r="CN19" s="34">
        <f t="shared" ref="CN19" si="150">$M$19/X19</f>
        <v>2.0874389282899921</v>
      </c>
      <c r="CO19" s="34">
        <f t="shared" ref="CO19" si="151">$M$19/Y19</f>
        <v>2.0365257836975537</v>
      </c>
      <c r="CP19" s="26"/>
      <c r="CQ19" s="34">
        <f>$M$19/BE19</f>
        <v>3.3538542383496583</v>
      </c>
      <c r="CR19" s="34">
        <f t="shared" ref="CR19:CW19" si="152">$M$19/BF19</f>
        <v>3.2179151304224285</v>
      </c>
      <c r="CS19" s="34">
        <f t="shared" si="152"/>
        <v>3.1481697792869268</v>
      </c>
      <c r="CT19" s="34">
        <f t="shared" si="152"/>
        <v>2.8582906432889175</v>
      </c>
      <c r="CU19" s="34">
        <f t="shared" si="152"/>
        <v>2.6343082285194726</v>
      </c>
      <c r="CV19" s="34">
        <f t="shared" si="152"/>
        <v>2.4628396865453581</v>
      </c>
      <c r="CW19" s="34">
        <f t="shared" si="152"/>
        <v>2.329097303634232</v>
      </c>
      <c r="CX19" s="34">
        <f t="shared" ref="CX19" si="153">$M$19/BL19</f>
        <v>2.1789260594782616</v>
      </c>
      <c r="CY19" s="34">
        <f t="shared" ref="CY19" si="154">$M$19/BM19</f>
        <v>2.0441539534899729</v>
      </c>
      <c r="CZ19" s="26"/>
      <c r="DA19" s="35" t="str">
        <f t="shared" si="35"/>
        <v>MLS</v>
      </c>
      <c r="DB19" s="26"/>
    </row>
    <row r="20" spans="2:106" ht="15" customHeight="1">
      <c r="B20" s="3">
        <f t="shared" si="36"/>
        <v>13</v>
      </c>
      <c r="C20" s="14" t="s">
        <v>8</v>
      </c>
      <c r="D20" s="7" t="s">
        <v>25</v>
      </c>
      <c r="E20" s="15" t="s">
        <v>82</v>
      </c>
      <c r="F20" s="15" t="s">
        <v>83</v>
      </c>
      <c r="G20" s="15" t="s">
        <v>82</v>
      </c>
      <c r="H20" s="15" t="s">
        <v>84</v>
      </c>
      <c r="I20" s="26"/>
      <c r="J20" s="84"/>
      <c r="K20" s="65">
        <v>18.100000000000001</v>
      </c>
      <c r="L20" s="66">
        <v>110782980</v>
      </c>
      <c r="M20" s="28">
        <f t="shared" si="20"/>
        <v>2005.171938</v>
      </c>
      <c r="O20" s="35" t="str">
        <f t="shared" si="21"/>
        <v>MOTOR OIL</v>
      </c>
      <c r="P20" s="26"/>
      <c r="Q20" s="47">
        <v>6184.4350000000004</v>
      </c>
      <c r="R20" s="47">
        <v>8739.2749999999996</v>
      </c>
      <c r="S20" s="47">
        <v>9681.8829999999998</v>
      </c>
      <c r="T20" s="47">
        <v>9282.3389999999999</v>
      </c>
      <c r="U20" s="47">
        <v>9050.2000000000007</v>
      </c>
      <c r="V20" s="47">
        <v>7060.2150000000001</v>
      </c>
      <c r="W20" s="47">
        <v>6356.8549999999996</v>
      </c>
      <c r="X20" s="81">
        <v>6992.5405000000001</v>
      </c>
      <c r="Y20" s="81">
        <v>7202.3167149999999</v>
      </c>
      <c r="Z20" s="33"/>
      <c r="AA20" s="47">
        <v>236.99100000000001</v>
      </c>
      <c r="AB20" s="47">
        <v>338.93200000000002</v>
      </c>
      <c r="AC20" s="47">
        <v>270.62</v>
      </c>
      <c r="AD20" s="47">
        <v>182.9</v>
      </c>
      <c r="AE20" s="47">
        <v>50.28</v>
      </c>
      <c r="AF20" s="47">
        <v>492.05</v>
      </c>
      <c r="AG20" s="47">
        <v>603.495</v>
      </c>
      <c r="AH20" s="81">
        <v>682</v>
      </c>
      <c r="AI20" s="81">
        <v>702</v>
      </c>
      <c r="AJ20" s="33"/>
      <c r="AK20" s="47">
        <v>164.11199999999999</v>
      </c>
      <c r="AL20" s="47">
        <v>142.804</v>
      </c>
      <c r="AM20" s="47">
        <v>78.019000000000005</v>
      </c>
      <c r="AN20" s="47">
        <v>-4.681</v>
      </c>
      <c r="AO20" s="47">
        <v>-83.3</v>
      </c>
      <c r="AP20" s="47">
        <v>204.81399999999999</v>
      </c>
      <c r="AQ20" s="47">
        <v>297.84500000000003</v>
      </c>
      <c r="AR20" s="81">
        <v>336.58984747181006</v>
      </c>
      <c r="AS20" s="81">
        <v>346.46051748564616</v>
      </c>
      <c r="AT20" s="33"/>
      <c r="AU20" s="2">
        <f>AK20/($L$20/1000000)</f>
        <v>1.4813827900278544</v>
      </c>
      <c r="AV20" s="2">
        <f t="shared" ref="AV20:BA20" si="155">AL20/($L$20/1000000)</f>
        <v>1.2890427753432883</v>
      </c>
      <c r="AW20" s="2">
        <f t="shared" si="155"/>
        <v>0.70425077931646185</v>
      </c>
      <c r="AX20" s="2">
        <f t="shared" si="155"/>
        <v>-4.2253783026959556E-2</v>
      </c>
      <c r="AY20" s="2">
        <f t="shared" si="155"/>
        <v>-0.75192055674978231</v>
      </c>
      <c r="AZ20" s="2">
        <f t="shared" si="155"/>
        <v>1.8487857972406954</v>
      </c>
      <c r="BA20" s="2">
        <f t="shared" si="155"/>
        <v>2.6885447566043092</v>
      </c>
      <c r="BB20" s="2">
        <f t="shared" ref="BB20" si="156">AR20/($L$20/1000000)</f>
        <v>3.0382812185753632</v>
      </c>
      <c r="BC20" s="2">
        <f t="shared" ref="BC20" si="157">AS20/($L$20/1000000)</f>
        <v>3.1273803745453153</v>
      </c>
      <c r="BD20" s="33"/>
      <c r="BE20" s="47">
        <v>459.673</v>
      </c>
      <c r="BF20" s="47">
        <v>547.08399999999995</v>
      </c>
      <c r="BG20" s="47">
        <v>569.55999999999995</v>
      </c>
      <c r="BH20" s="47">
        <v>520.43499999999995</v>
      </c>
      <c r="BI20" s="47">
        <v>412.06099999999998</v>
      </c>
      <c r="BJ20" s="47">
        <v>602.34299999999996</v>
      </c>
      <c r="BK20" s="47">
        <v>821.93899999999996</v>
      </c>
      <c r="BL20" s="81">
        <v>1057.5518932302671</v>
      </c>
      <c r="BM20" s="81">
        <v>1300.0742554702194</v>
      </c>
      <c r="BN20" s="26"/>
      <c r="BO20" s="38" t="str">
        <f t="shared" si="98"/>
        <v>MOTOR OIL</v>
      </c>
      <c r="BP20" s="37" t="str">
        <f t="shared" si="26"/>
        <v>June 16, 2017</v>
      </c>
      <c r="BQ20" s="1" t="s">
        <v>112</v>
      </c>
      <c r="BR20" s="1" t="s">
        <v>114</v>
      </c>
      <c r="BS20" s="25">
        <v>302103219557</v>
      </c>
      <c r="BT20" s="26"/>
      <c r="BU20" s="35" t="str">
        <f t="shared" si="99"/>
        <v>MOTOR OIL</v>
      </c>
      <c r="BV20" s="26"/>
      <c r="BW20" s="34">
        <f>$M$20/AK20</f>
        <v>12.218313944135712</v>
      </c>
      <c r="BX20" s="34">
        <f t="shared" ref="BX20:CA20" si="158">$M$20/AL20</f>
        <v>14.041426976835382</v>
      </c>
      <c r="BY20" s="34">
        <f t="shared" si="158"/>
        <v>25.70107202091798</v>
      </c>
      <c r="BZ20" s="34">
        <f t="shared" si="158"/>
        <v>-428.36401153599655</v>
      </c>
      <c r="CA20" s="34">
        <f t="shared" si="158"/>
        <v>-24.07169193277311</v>
      </c>
      <c r="CB20" s="34">
        <f>$M$20/AP20</f>
        <v>9.790209350923277</v>
      </c>
      <c r="CC20" s="34">
        <f>$M$20/AQ20</f>
        <v>6.7322665748963377</v>
      </c>
      <c r="CD20" s="34">
        <f t="shared" ref="CD20:CE20" si="159">$M$20/AR20</f>
        <v>5.9573155668871927</v>
      </c>
      <c r="CE20" s="34">
        <f t="shared" si="159"/>
        <v>5.7875914766624863</v>
      </c>
      <c r="CF20" s="26"/>
      <c r="CG20" s="34">
        <f>$M$20/Q20</f>
        <v>0.32422879988228509</v>
      </c>
      <c r="CH20" s="34">
        <f t="shared" ref="CH20:CM20" si="160">$M$20/R20</f>
        <v>0.22944373966948059</v>
      </c>
      <c r="CI20" s="34">
        <f t="shared" si="160"/>
        <v>0.20710557419460657</v>
      </c>
      <c r="CJ20" s="34">
        <f t="shared" si="160"/>
        <v>0.21602011497317647</v>
      </c>
      <c r="CK20" s="34">
        <f t="shared" si="160"/>
        <v>0.22156106362290334</v>
      </c>
      <c r="CL20" s="34">
        <f t="shared" si="160"/>
        <v>0.2840100390710481</v>
      </c>
      <c r="CM20" s="34">
        <f t="shared" si="160"/>
        <v>0.31543458801561464</v>
      </c>
      <c r="CN20" s="34">
        <f t="shared" ref="CN20" si="161">$M$20/X20</f>
        <v>0.28675871637783146</v>
      </c>
      <c r="CO20" s="34">
        <f t="shared" ref="CO20" si="162">$M$20/Y20</f>
        <v>0.27840652075517619</v>
      </c>
      <c r="CP20" s="26"/>
      <c r="CQ20" s="34">
        <f>$M$20/BE20</f>
        <v>4.3621703645852596</v>
      </c>
      <c r="CR20" s="34">
        <f t="shared" ref="CR20:CW20" si="163">$M$20/BF20</f>
        <v>3.6651993807166727</v>
      </c>
      <c r="CS20" s="34">
        <f t="shared" si="163"/>
        <v>3.5205631329447296</v>
      </c>
      <c r="CT20" s="34">
        <f t="shared" si="163"/>
        <v>3.8528768011375103</v>
      </c>
      <c r="CU20" s="34">
        <f t="shared" si="163"/>
        <v>4.8662016982922429</v>
      </c>
      <c r="CV20" s="34">
        <f t="shared" si="163"/>
        <v>3.328953665934526</v>
      </c>
      <c r="CW20" s="34">
        <f t="shared" si="163"/>
        <v>2.4395629578350704</v>
      </c>
      <c r="CX20" s="34">
        <f t="shared" ref="CX20" si="164">$M$20/BL20</f>
        <v>1.8960506343336496</v>
      </c>
      <c r="CY20" s="34">
        <f t="shared" ref="CY20" si="165">$M$20/BM20</f>
        <v>1.542351853798348</v>
      </c>
      <c r="CZ20" s="26"/>
      <c r="DA20" s="35" t="str">
        <f t="shared" si="35"/>
        <v>MOTOR OIL</v>
      </c>
      <c r="DB20" s="26"/>
    </row>
    <row r="21" spans="2:106">
      <c r="B21" s="3">
        <f t="shared" si="36"/>
        <v>14</v>
      </c>
      <c r="C21" s="5" t="s">
        <v>4</v>
      </c>
      <c r="D21" s="7" t="s">
        <v>12</v>
      </c>
      <c r="E21" s="7" t="s">
        <v>55</v>
      </c>
      <c r="F21" s="7" t="s">
        <v>56</v>
      </c>
      <c r="G21" s="7" t="s">
        <v>53</v>
      </c>
      <c r="H21" s="7" t="s">
        <v>54</v>
      </c>
      <c r="I21" s="26"/>
      <c r="J21" s="84"/>
      <c r="K21" s="65">
        <v>14.2</v>
      </c>
      <c r="L21" s="66">
        <v>25000000</v>
      </c>
      <c r="M21" s="28">
        <f t="shared" si="20"/>
        <v>355</v>
      </c>
      <c r="O21" s="35" t="str">
        <f t="shared" si="21"/>
        <v>OLP</v>
      </c>
      <c r="P21" s="26"/>
      <c r="Q21" s="48">
        <v>116.720753</v>
      </c>
      <c r="R21" s="48">
        <v>105.12768800000001</v>
      </c>
      <c r="S21" s="47">
        <v>106.592</v>
      </c>
      <c r="T21" s="47">
        <v>108.63046900000001</v>
      </c>
      <c r="U21" s="47">
        <v>104.32</v>
      </c>
      <c r="V21" s="47">
        <v>99.88</v>
      </c>
      <c r="W21" s="47">
        <v>103.496607</v>
      </c>
      <c r="X21" s="79">
        <f>W21*1.05</f>
        <v>108.67143735000001</v>
      </c>
      <c r="Y21" s="79">
        <f>X21*1.05</f>
        <v>114.10500921750001</v>
      </c>
      <c r="Z21" s="26"/>
      <c r="AA21" s="47">
        <v>26.652999999999999</v>
      </c>
      <c r="AB21" s="47">
        <v>28.456</v>
      </c>
      <c r="AC21" s="47">
        <v>24.16283</v>
      </c>
      <c r="AD21" s="47">
        <v>26.239028999999999</v>
      </c>
      <c r="AE21" s="47">
        <v>21.969263000000002</v>
      </c>
      <c r="AF21" s="47">
        <v>23.52</v>
      </c>
      <c r="AG21" s="47">
        <v>24.656579000000001</v>
      </c>
      <c r="AH21" s="79">
        <v>25.5</v>
      </c>
      <c r="AI21" s="79">
        <v>27</v>
      </c>
      <c r="AJ21" s="26"/>
      <c r="AK21" s="47">
        <v>7.13</v>
      </c>
      <c r="AL21" s="47">
        <v>6.47</v>
      </c>
      <c r="AM21" s="47">
        <v>7.1773699999999998</v>
      </c>
      <c r="AN21" s="47">
        <v>8.0452449999999995</v>
      </c>
      <c r="AO21" s="47">
        <v>6.76388284</v>
      </c>
      <c r="AP21" s="47">
        <v>8.375</v>
      </c>
      <c r="AQ21" s="47">
        <v>6.6988760000000003</v>
      </c>
      <c r="AR21" s="79">
        <v>7</v>
      </c>
      <c r="AS21" s="79">
        <v>7.5</v>
      </c>
      <c r="AT21" s="26"/>
      <c r="AU21" s="2">
        <f>AK21/($L$21/1000000)</f>
        <v>0.28520000000000001</v>
      </c>
      <c r="AV21" s="2">
        <f t="shared" ref="AV21:BA21" si="166">AL21/($L$21/1000000)</f>
        <v>0.25879999999999997</v>
      </c>
      <c r="AW21" s="2">
        <f t="shared" si="166"/>
        <v>0.28709479999999998</v>
      </c>
      <c r="AX21" s="2">
        <f t="shared" si="166"/>
        <v>0.32180979999999998</v>
      </c>
      <c r="AY21" s="2">
        <f t="shared" si="166"/>
        <v>0.27055531360000001</v>
      </c>
      <c r="AZ21" s="2">
        <f t="shared" si="166"/>
        <v>0.33500000000000002</v>
      </c>
      <c r="BA21" s="2">
        <f t="shared" si="166"/>
        <v>0.26795504000000003</v>
      </c>
      <c r="BB21" s="2">
        <f t="shared" ref="BB21" si="167">AR21/($L$21/1000000)</f>
        <v>0.28000000000000003</v>
      </c>
      <c r="BC21" s="2">
        <f t="shared" ref="BC21" si="168">AS21/($L$21/1000000)</f>
        <v>0.3</v>
      </c>
      <c r="BD21" s="26"/>
      <c r="BE21" s="47">
        <v>149.084203</v>
      </c>
      <c r="BF21" s="47">
        <v>155.046212</v>
      </c>
      <c r="BG21" s="47">
        <v>159.72999999999999</v>
      </c>
      <c r="BH21" s="47">
        <v>166.014419</v>
      </c>
      <c r="BI21" s="47">
        <v>168.58562699999999</v>
      </c>
      <c r="BJ21" s="47">
        <v>174.315</v>
      </c>
      <c r="BK21" s="47">
        <v>177.59143499999999</v>
      </c>
      <c r="BL21" s="79">
        <f>BK21+(0.7*AR21)</f>
        <v>182.491435</v>
      </c>
      <c r="BM21" s="79">
        <f>BL21+(0.7*AS21)</f>
        <v>187.741435</v>
      </c>
      <c r="BN21" s="26"/>
      <c r="BO21" s="45" t="str">
        <f>C21</f>
        <v>OLP</v>
      </c>
      <c r="BP21" s="37" t="str">
        <f t="shared" si="26"/>
        <v>June 16, 2017</v>
      </c>
      <c r="BQ21" s="1" t="s">
        <v>123</v>
      </c>
      <c r="BR21" s="1" t="s">
        <v>124</v>
      </c>
      <c r="BS21" s="25">
        <v>302103219557</v>
      </c>
      <c r="BT21" s="26"/>
      <c r="BU21" s="35" t="str">
        <f>BO21</f>
        <v>OLP</v>
      </c>
      <c r="BV21" s="26"/>
      <c r="BW21" s="34">
        <f>$M$21/AK21</f>
        <v>49.789621318373072</v>
      </c>
      <c r="BX21" s="34">
        <f t="shared" ref="BX21:CA21" si="169">$M$21/AL21</f>
        <v>54.868624420401858</v>
      </c>
      <c r="BY21" s="34">
        <f t="shared" si="169"/>
        <v>49.461014271244203</v>
      </c>
      <c r="BZ21" s="34">
        <f t="shared" si="169"/>
        <v>44.125443041200114</v>
      </c>
      <c r="CA21" s="34">
        <f t="shared" si="169"/>
        <v>52.484646525899905</v>
      </c>
      <c r="CB21" s="34">
        <f>$M$21/AP21</f>
        <v>42.388059701492537</v>
      </c>
      <c r="CC21" s="34">
        <f>$M$21/AQ21</f>
        <v>52.993964957703348</v>
      </c>
      <c r="CD21" s="34">
        <f t="shared" ref="CD21:CE21" si="170">$M$21/AR21</f>
        <v>50.714285714285715</v>
      </c>
      <c r="CE21" s="34">
        <f t="shared" si="170"/>
        <v>47.333333333333336</v>
      </c>
      <c r="CF21" s="26"/>
      <c r="CG21" s="34">
        <f>$M$21/Q21</f>
        <v>3.0414471366544387</v>
      </c>
      <c r="CH21" s="34">
        <f t="shared" ref="CH21:CM21" si="171">$M$21/R21</f>
        <v>3.3768458790799238</v>
      </c>
      <c r="CI21" s="34">
        <f t="shared" si="171"/>
        <v>3.3304563194235968</v>
      </c>
      <c r="CJ21" s="34">
        <f t="shared" si="171"/>
        <v>3.2679597470945283</v>
      </c>
      <c r="CK21" s="34">
        <f t="shared" si="171"/>
        <v>3.4029907975460123</v>
      </c>
      <c r="CL21" s="34">
        <f t="shared" si="171"/>
        <v>3.5542651181417702</v>
      </c>
      <c r="CM21" s="34">
        <f t="shared" si="171"/>
        <v>3.4300641372716694</v>
      </c>
      <c r="CN21" s="34">
        <f t="shared" ref="CN21" si="172">$M$21/X21</f>
        <v>3.2667277497825418</v>
      </c>
      <c r="CO21" s="34">
        <f t="shared" ref="CO21" si="173">$M$21/Y21</f>
        <v>3.1111692855071826</v>
      </c>
      <c r="CP21" s="26"/>
      <c r="CQ21" s="34">
        <f>$M$21/BE21</f>
        <v>2.3812046672711529</v>
      </c>
      <c r="CR21" s="34">
        <f t="shared" ref="CR21:CW21" si="174">$M$21/BF21</f>
        <v>2.2896399429610059</v>
      </c>
      <c r="CS21" s="34">
        <f t="shared" si="174"/>
        <v>2.2225004695423527</v>
      </c>
      <c r="CT21" s="34">
        <f t="shared" si="174"/>
        <v>2.1383684750901066</v>
      </c>
      <c r="CU21" s="34">
        <f t="shared" si="174"/>
        <v>2.1057548399425534</v>
      </c>
      <c r="CV21" s="34">
        <f t="shared" si="174"/>
        <v>2.0365430398990334</v>
      </c>
      <c r="CW21" s="34">
        <f t="shared" si="174"/>
        <v>1.9989702769167894</v>
      </c>
      <c r="CX21" s="34">
        <f t="shared" ref="CX21" si="175">$M$21/BL21</f>
        <v>1.9452967751609822</v>
      </c>
      <c r="CY21" s="34">
        <f t="shared" ref="CY21" si="176">$M$21/BM21</f>
        <v>1.8908985115619257</v>
      </c>
      <c r="CZ21" s="26"/>
      <c r="DA21" s="35" t="str">
        <f t="shared" si="35"/>
        <v>OLP</v>
      </c>
      <c r="DB21" s="26"/>
    </row>
    <row r="22" spans="2:106" ht="14.25" customHeight="1">
      <c r="B22" s="3">
        <f t="shared" si="36"/>
        <v>15</v>
      </c>
      <c r="C22" s="14" t="s">
        <v>7</v>
      </c>
      <c r="D22" s="17" t="s">
        <v>22</v>
      </c>
      <c r="E22" s="30" t="s">
        <v>73</v>
      </c>
      <c r="F22" s="30" t="s">
        <v>74</v>
      </c>
      <c r="G22" s="30" t="s">
        <v>71</v>
      </c>
      <c r="H22" s="30" t="s">
        <v>72</v>
      </c>
      <c r="I22" s="26"/>
      <c r="J22" s="84"/>
      <c r="K22" s="65">
        <v>9.9</v>
      </c>
      <c r="L22" s="66">
        <v>319000000</v>
      </c>
      <c r="M22" s="28">
        <f t="shared" si="20"/>
        <v>3158.1</v>
      </c>
      <c r="O22" s="35" t="str">
        <f t="shared" si="21"/>
        <v>OPAP</v>
      </c>
      <c r="P22" s="26"/>
      <c r="Q22" s="47">
        <v>5140.0150000000003</v>
      </c>
      <c r="R22" s="47">
        <v>4358.4870000000001</v>
      </c>
      <c r="S22" s="47">
        <v>3971.6280000000002</v>
      </c>
      <c r="T22" s="47">
        <v>3711.05</v>
      </c>
      <c r="U22" s="47">
        <v>4259.0720000000001</v>
      </c>
      <c r="V22" s="47">
        <v>4257.317</v>
      </c>
      <c r="W22" s="47">
        <v>4229.9740000000002</v>
      </c>
      <c r="X22" s="81">
        <v>4145.3745200000003</v>
      </c>
      <c r="Y22" s="81">
        <v>4435.5507364000005</v>
      </c>
      <c r="Z22" s="33"/>
      <c r="AA22" s="47">
        <v>911.25199999999995</v>
      </c>
      <c r="AB22" s="47">
        <v>734.22400000000005</v>
      </c>
      <c r="AC22" s="47">
        <v>673.80500000000006</v>
      </c>
      <c r="AD22" s="47">
        <v>235.50054706550551</v>
      </c>
      <c r="AE22" s="47">
        <f>296.198+50.321</f>
        <v>346.51900000000001</v>
      </c>
      <c r="AF22" s="47">
        <v>377.10300000000001</v>
      </c>
      <c r="AG22" s="47">
        <v>307.54000000000002</v>
      </c>
      <c r="AH22" s="81">
        <v>305</v>
      </c>
      <c r="AI22" s="81">
        <v>336.35</v>
      </c>
      <c r="AJ22" s="33"/>
      <c r="AK22" s="47">
        <v>575.80200000000002</v>
      </c>
      <c r="AL22" s="47">
        <v>537.45799999999997</v>
      </c>
      <c r="AM22" s="47">
        <v>505.48700000000002</v>
      </c>
      <c r="AN22" s="47">
        <v>156.24</v>
      </c>
      <c r="AO22" s="47">
        <v>194.99799999999999</v>
      </c>
      <c r="AP22" s="47">
        <v>210.71899999999999</v>
      </c>
      <c r="AQ22" s="47">
        <v>170.23599999999999</v>
      </c>
      <c r="AR22" s="81">
        <v>168.83000585289719</v>
      </c>
      <c r="AS22" s="81">
        <v>190.64810626260001</v>
      </c>
      <c r="AT22" s="33"/>
      <c r="AU22" s="2">
        <f>AK22/($L$22/1000000)</f>
        <v>1.8050219435736679</v>
      </c>
      <c r="AV22" s="2">
        <f t="shared" ref="AV22:BA22" si="177">AL22/($L$22/1000000)</f>
        <v>1.6848213166144199</v>
      </c>
      <c r="AW22" s="2">
        <f t="shared" si="177"/>
        <v>1.5845987460815047</v>
      </c>
      <c r="AX22" s="2">
        <f t="shared" si="177"/>
        <v>0.48978056426332289</v>
      </c>
      <c r="AY22" s="2">
        <f t="shared" si="177"/>
        <v>0.61127899686520371</v>
      </c>
      <c r="AZ22" s="2">
        <f t="shared" si="177"/>
        <v>0.66056112852664572</v>
      </c>
      <c r="BA22" s="2">
        <f t="shared" si="177"/>
        <v>0.53365517241379312</v>
      </c>
      <c r="BB22" s="2">
        <f t="shared" ref="BB22" si="178">AR22/($L$22/1000000)</f>
        <v>0.52924766725046135</v>
      </c>
      <c r="BC22" s="2">
        <f t="shared" ref="BC22" si="179">AS22/($L$22/1000000)</f>
        <v>0.5976429663404389</v>
      </c>
      <c r="BD22" s="33"/>
      <c r="BE22" s="47">
        <v>696.57399999999996</v>
      </c>
      <c r="BF22" s="47">
        <v>889.51199999999994</v>
      </c>
      <c r="BG22" s="47">
        <v>1165.319</v>
      </c>
      <c r="BH22" s="47">
        <v>1125.2829999999999</v>
      </c>
      <c r="BI22" s="47">
        <v>1167.6989999999998</v>
      </c>
      <c r="BJ22" s="47">
        <v>1161.8219999999999</v>
      </c>
      <c r="BK22" s="47">
        <v>1035.277</v>
      </c>
      <c r="BL22" s="81">
        <v>1153.4580040970282</v>
      </c>
      <c r="BM22" s="81">
        <v>1286.9116784808482</v>
      </c>
      <c r="BN22" s="26"/>
      <c r="BO22" s="38" t="str">
        <f t="shared" ref="BO22:BO26" si="180">C22</f>
        <v>OPAP</v>
      </c>
      <c r="BP22" s="37" t="str">
        <f>$K$5</f>
        <v>June 16, 2017</v>
      </c>
      <c r="BQ22" s="1" t="s">
        <v>112</v>
      </c>
      <c r="BR22" s="1" t="s">
        <v>114</v>
      </c>
      <c r="BS22" s="25">
        <v>302103219557</v>
      </c>
      <c r="BT22" s="26"/>
      <c r="BU22" s="35" t="str">
        <f t="shared" ref="BU22:BU26" si="181">BO22</f>
        <v>OPAP</v>
      </c>
      <c r="BV22" s="26"/>
      <c r="BW22" s="34">
        <f>$M$22/AK22</f>
        <v>5.4846978648910563</v>
      </c>
      <c r="BX22" s="34">
        <f t="shared" ref="BX22:CA22" si="182">$M$22/AL22</f>
        <v>5.8759940311615049</v>
      </c>
      <c r="BY22" s="34">
        <f t="shared" si="182"/>
        <v>6.2476384160225678</v>
      </c>
      <c r="BZ22" s="34">
        <f t="shared" si="182"/>
        <v>20.213133640552993</v>
      </c>
      <c r="CA22" s="34">
        <f t="shared" si="182"/>
        <v>16.195550723597165</v>
      </c>
      <c r="CB22" s="34">
        <f>$M$22/AP22</f>
        <v>14.987257912195863</v>
      </c>
      <c r="CC22" s="34">
        <f>$M$22/AQ22</f>
        <v>18.551305246833806</v>
      </c>
      <c r="CD22" s="34">
        <f t="shared" ref="CD22:CE22" si="183">$M$22/AR22</f>
        <v>18.705798083971374</v>
      </c>
      <c r="CE22" s="34">
        <f t="shared" si="183"/>
        <v>16.565074061895015</v>
      </c>
      <c r="CF22" s="26"/>
      <c r="CG22" s="34">
        <f>$M$22/Q22</f>
        <v>0.61441454937388307</v>
      </c>
      <c r="CH22" s="34">
        <f t="shared" ref="CH22:CM22" si="184">$M$22/R22</f>
        <v>0.72458630712905647</v>
      </c>
      <c r="CI22" s="34">
        <f t="shared" si="184"/>
        <v>0.79516510609754987</v>
      </c>
      <c r="CJ22" s="34">
        <f t="shared" si="184"/>
        <v>0.85099904339742116</v>
      </c>
      <c r="CK22" s="34">
        <f t="shared" si="184"/>
        <v>0.74149955671094547</v>
      </c>
      <c r="CL22" s="34">
        <f t="shared" si="184"/>
        <v>0.74180522615534616</v>
      </c>
      <c r="CM22" s="34">
        <f t="shared" si="184"/>
        <v>0.7466003337136351</v>
      </c>
      <c r="CN22" s="34">
        <f t="shared" ref="CN22" si="185">$M$22/X22</f>
        <v>0.76183707521799493</v>
      </c>
      <c r="CO22" s="34">
        <f t="shared" ref="CO22" si="186">$M$22/Y22</f>
        <v>0.71199726655887374</v>
      </c>
      <c r="CP22" s="26"/>
      <c r="CQ22" s="34">
        <f>$M$22/BE22</f>
        <v>4.5337609500211036</v>
      </c>
      <c r="CR22" s="34">
        <f t="shared" ref="CR22:CW22" si="187">$M$22/BF22</f>
        <v>3.5503736880446808</v>
      </c>
      <c r="CS22" s="34">
        <f t="shared" si="187"/>
        <v>2.7100733790489988</v>
      </c>
      <c r="CT22" s="34">
        <f t="shared" si="187"/>
        <v>2.8064940108399399</v>
      </c>
      <c r="CU22" s="34">
        <f t="shared" si="187"/>
        <v>2.7045497170075512</v>
      </c>
      <c r="CV22" s="34">
        <f t="shared" si="187"/>
        <v>2.7182305034678294</v>
      </c>
      <c r="CW22" s="34">
        <f t="shared" si="187"/>
        <v>3.0504879370448679</v>
      </c>
      <c r="CX22" s="34">
        <f t="shared" ref="CX22" si="188">$M$22/BL22</f>
        <v>2.7379410336419516</v>
      </c>
      <c r="CY22" s="34">
        <f t="shared" ref="CY22" si="189">$M$22/BM22</f>
        <v>2.4540145627771599</v>
      </c>
      <c r="CZ22" s="26"/>
      <c r="DA22" s="35" t="str">
        <f t="shared" si="35"/>
        <v>OPAP</v>
      </c>
      <c r="DB22" s="26"/>
    </row>
    <row r="23" spans="2:106" ht="15" customHeight="1">
      <c r="B23" s="3">
        <f t="shared" si="36"/>
        <v>16</v>
      </c>
      <c r="C23" s="14" t="s">
        <v>9</v>
      </c>
      <c r="D23" s="7" t="s">
        <v>28</v>
      </c>
      <c r="E23" s="15" t="s">
        <v>93</v>
      </c>
      <c r="F23" s="15" t="s">
        <v>94</v>
      </c>
      <c r="G23" s="15" t="s">
        <v>91</v>
      </c>
      <c r="H23" s="15" t="s">
        <v>92</v>
      </c>
      <c r="I23" s="26"/>
      <c r="J23" s="84"/>
      <c r="K23" s="65">
        <v>9.99</v>
      </c>
      <c r="L23" s="66">
        <v>490150389</v>
      </c>
      <c r="M23" s="28">
        <f t="shared" si="20"/>
        <v>4896.6023861100002</v>
      </c>
      <c r="N23" s="18"/>
      <c r="O23" s="35" t="str">
        <f t="shared" si="21"/>
        <v>OTE</v>
      </c>
      <c r="P23" s="26"/>
      <c r="Q23" s="47">
        <v>5482.8</v>
      </c>
      <c r="R23" s="47">
        <v>5038.3</v>
      </c>
      <c r="S23" s="47">
        <v>4330.3</v>
      </c>
      <c r="T23" s="47">
        <v>4054.1</v>
      </c>
      <c r="U23" s="47">
        <v>3918.4</v>
      </c>
      <c r="V23" s="47">
        <v>3902.9</v>
      </c>
      <c r="W23" s="47">
        <v>3908.1</v>
      </c>
      <c r="X23" s="82">
        <v>3911</v>
      </c>
      <c r="Y23" s="82">
        <v>3925</v>
      </c>
      <c r="Z23" s="33"/>
      <c r="AA23" s="47">
        <v>1747.9</v>
      </c>
      <c r="AB23" s="47">
        <v>1662.8</v>
      </c>
      <c r="AC23" s="47">
        <v>1392.9</v>
      </c>
      <c r="AD23" s="47">
        <v>1177.9000000000001</v>
      </c>
      <c r="AE23" s="47">
        <v>1385.5</v>
      </c>
      <c r="AF23" s="47">
        <v>1220.5</v>
      </c>
      <c r="AG23" s="47">
        <v>1267</v>
      </c>
      <c r="AH23" s="81">
        <v>1269.9401755328699</v>
      </c>
      <c r="AI23" s="81">
        <v>1278.4789539674</v>
      </c>
      <c r="AJ23" s="33"/>
      <c r="AK23" s="47">
        <v>54.3</v>
      </c>
      <c r="AL23" s="47">
        <v>119.7</v>
      </c>
      <c r="AM23" s="47">
        <v>471.9</v>
      </c>
      <c r="AN23" s="47">
        <v>316.7</v>
      </c>
      <c r="AO23" s="47">
        <v>267.39999999999998</v>
      </c>
      <c r="AP23" s="47">
        <v>151.9</v>
      </c>
      <c r="AQ23" s="47">
        <v>140</v>
      </c>
      <c r="AR23" s="81">
        <v>140.32488127435028</v>
      </c>
      <c r="AS23" s="81">
        <v>141.26839270358013</v>
      </c>
      <c r="AT23" s="33"/>
      <c r="AU23" s="2">
        <f>AK23/($L$23/1000000)</f>
        <v>0.11078232562618653</v>
      </c>
      <c r="AV23" s="2">
        <f t="shared" ref="AV23:BA23" si="190">AL23/($L$23/1000000)</f>
        <v>0.24421076201573716</v>
      </c>
      <c r="AW23" s="2">
        <f t="shared" si="190"/>
        <v>0.96276573596680337</v>
      </c>
      <c r="AX23" s="2">
        <f t="shared" si="190"/>
        <v>0.64612822331147834</v>
      </c>
      <c r="AY23" s="2">
        <f t="shared" si="190"/>
        <v>0.54554684847959989</v>
      </c>
      <c r="AZ23" s="2">
        <f t="shared" si="190"/>
        <v>0.30990488513108166</v>
      </c>
      <c r="BA23" s="2">
        <f t="shared" si="190"/>
        <v>0.28562662224062824</v>
      </c>
      <c r="BB23" s="2">
        <f t="shared" ref="BB23" si="191">AR23/($L$23/1000000)</f>
        <v>0.28628944181935612</v>
      </c>
      <c r="BC23" s="2">
        <f t="shared" ref="BC23" si="192">AS23/($L$23/1000000)</f>
        <v>0.28821438455204434</v>
      </c>
      <c r="BD23" s="33"/>
      <c r="BE23" s="47">
        <v>1099.5999999999999</v>
      </c>
      <c r="BF23" s="47">
        <v>1383.5</v>
      </c>
      <c r="BG23" s="47">
        <v>1598.8</v>
      </c>
      <c r="BH23" s="47">
        <v>1920.3</v>
      </c>
      <c r="BI23" s="47">
        <v>2122</v>
      </c>
      <c r="BJ23" s="47">
        <v>2257</v>
      </c>
      <c r="BK23" s="47">
        <v>2356</v>
      </c>
      <c r="BL23" s="81">
        <v>2454.2274168920453</v>
      </c>
      <c r="BM23" s="81">
        <v>2553.1152917845516</v>
      </c>
      <c r="BN23" s="26"/>
      <c r="BO23" s="38" t="str">
        <f t="shared" si="180"/>
        <v>OTE</v>
      </c>
      <c r="BP23" s="37" t="str">
        <f t="shared" si="26"/>
        <v>June 16, 2017</v>
      </c>
      <c r="BQ23" s="1" t="s">
        <v>112</v>
      </c>
      <c r="BR23" s="1" t="s">
        <v>114</v>
      </c>
      <c r="BS23" s="25">
        <v>302103219557</v>
      </c>
      <c r="BT23" s="26"/>
      <c r="BU23" s="35" t="str">
        <f t="shared" si="181"/>
        <v>OTE</v>
      </c>
      <c r="BV23" s="26"/>
      <c r="BW23" s="34">
        <f>$M$23/AK23</f>
        <v>90.176839523204436</v>
      </c>
      <c r="BX23" s="34">
        <f t="shared" ref="BX23:CA23" si="193">$M$23/AL23</f>
        <v>40.907288104511281</v>
      </c>
      <c r="BY23" s="34">
        <f t="shared" si="193"/>
        <v>10.376355978194534</v>
      </c>
      <c r="BZ23" s="34">
        <f t="shared" si="193"/>
        <v>15.461327395358385</v>
      </c>
      <c r="CA23" s="34">
        <f t="shared" si="193"/>
        <v>18.311901219558717</v>
      </c>
      <c r="CB23" s="34">
        <f>$M$23/AP23</f>
        <v>32.235697077748519</v>
      </c>
      <c r="CC23" s="34">
        <f>$M$23/AQ23</f>
        <v>34.975731329357146</v>
      </c>
      <c r="CD23" s="34">
        <f t="shared" ref="CD23:CE23" si="194">$M$23/AR23</f>
        <v>34.894755239711301</v>
      </c>
      <c r="CE23" s="34">
        <f t="shared" si="194"/>
        <v>34.661698150586425</v>
      </c>
      <c r="CF23" s="26"/>
      <c r="CG23" s="34">
        <f>$M$23/Q23</f>
        <v>0.8930842609816152</v>
      </c>
      <c r="CH23" s="34">
        <f t="shared" ref="CH23:CM23" si="195">$M$23/R23</f>
        <v>0.97187590776849331</v>
      </c>
      <c r="CI23" s="34">
        <f t="shared" si="195"/>
        <v>1.1307767097221901</v>
      </c>
      <c r="CJ23" s="34">
        <f t="shared" si="195"/>
        <v>1.2078149000049334</v>
      </c>
      <c r="CK23" s="34">
        <f t="shared" si="195"/>
        <v>1.2496433202608208</v>
      </c>
      <c r="CL23" s="34">
        <f t="shared" si="195"/>
        <v>1.2546061610879091</v>
      </c>
      <c r="CM23" s="34">
        <f t="shared" si="195"/>
        <v>1.2529368199662241</v>
      </c>
      <c r="CN23" s="34">
        <f t="shared" ref="CN23" si="196">$M$23/X23</f>
        <v>1.2520077693965739</v>
      </c>
      <c r="CO23" s="34">
        <f t="shared" ref="CO23" si="197">$M$23/Y23</f>
        <v>1.2475420092</v>
      </c>
      <c r="CP23" s="26"/>
      <c r="CQ23" s="34">
        <f>$M$23/BE23</f>
        <v>4.4530760150145516</v>
      </c>
      <c r="CR23" s="34">
        <f t="shared" ref="CR23:CW23" si="198">$M$23/BF23</f>
        <v>3.5392861482544276</v>
      </c>
      <c r="CS23" s="34">
        <f t="shared" si="198"/>
        <v>3.0626734964410809</v>
      </c>
      <c r="CT23" s="34">
        <f t="shared" si="198"/>
        <v>2.54991531849711</v>
      </c>
      <c r="CU23" s="34">
        <f t="shared" si="198"/>
        <v>2.3075411810131952</v>
      </c>
      <c r="CV23" s="34">
        <f t="shared" si="198"/>
        <v>2.1695181152459018</v>
      </c>
      <c r="CW23" s="34">
        <f t="shared" si="198"/>
        <v>2.0783541536969441</v>
      </c>
      <c r="CX23" s="34">
        <f t="shared" ref="CX23" si="199">$M$23/BL23</f>
        <v>1.9951705992718882</v>
      </c>
      <c r="CY23" s="34">
        <f t="shared" ref="CY23" si="200">$M$23/BM23</f>
        <v>1.9178931722614927</v>
      </c>
      <c r="CZ23" s="26"/>
      <c r="DA23" s="35" t="str">
        <f t="shared" si="35"/>
        <v>OTE</v>
      </c>
      <c r="DB23" s="26"/>
    </row>
    <row r="24" spans="2:106">
      <c r="B24" s="3">
        <f t="shared" si="36"/>
        <v>17</v>
      </c>
      <c r="C24" s="14" t="s">
        <v>119</v>
      </c>
      <c r="D24" s="7" t="s">
        <v>23</v>
      </c>
      <c r="E24" s="15" t="s">
        <v>75</v>
      </c>
      <c r="F24" s="15" t="s">
        <v>76</v>
      </c>
      <c r="G24" s="15" t="s">
        <v>77</v>
      </c>
      <c r="H24" s="15" t="s">
        <v>78</v>
      </c>
      <c r="I24" s="26"/>
      <c r="J24" s="84"/>
      <c r="K24" s="65">
        <v>3.83</v>
      </c>
      <c r="L24" s="66">
        <v>232000000</v>
      </c>
      <c r="M24" s="28">
        <f t="shared" si="20"/>
        <v>888.56000000000006</v>
      </c>
      <c r="O24" s="35" t="str">
        <f t="shared" si="21"/>
        <v>PPC (DEI)</v>
      </c>
      <c r="P24" s="26"/>
      <c r="Q24" s="47">
        <v>5809.732</v>
      </c>
      <c r="R24" s="47">
        <v>5513.5519999999997</v>
      </c>
      <c r="S24" s="47">
        <v>5985.2219999999998</v>
      </c>
      <c r="T24" s="47">
        <v>5970.83</v>
      </c>
      <c r="U24" s="47">
        <v>5863.6570000000002</v>
      </c>
      <c r="V24" s="47">
        <v>5735.6559999999999</v>
      </c>
      <c r="W24" s="47">
        <v>5257.1970000000001</v>
      </c>
      <c r="X24" s="81">
        <v>5289</v>
      </c>
      <c r="Y24" s="81">
        <v>5305</v>
      </c>
      <c r="Z24" s="33"/>
      <c r="AA24" s="47">
        <v>1497.7</v>
      </c>
      <c r="AB24" s="47">
        <v>779.82</v>
      </c>
      <c r="AC24" s="47">
        <v>990.85500000000002</v>
      </c>
      <c r="AD24" s="47">
        <v>881.6</v>
      </c>
      <c r="AE24" s="47">
        <v>1022.1</v>
      </c>
      <c r="AF24" s="47">
        <v>828.42</v>
      </c>
      <c r="AG24" s="47">
        <v>1063.7</v>
      </c>
      <c r="AH24" s="81">
        <v>1068</v>
      </c>
      <c r="AI24" s="81">
        <v>1071.2308564946115</v>
      </c>
      <c r="AJ24" s="33"/>
      <c r="AK24" s="47">
        <v>557.92499999999995</v>
      </c>
      <c r="AL24" s="47">
        <v>-148.947</v>
      </c>
      <c r="AM24" s="47">
        <v>41.783000000000001</v>
      </c>
      <c r="AN24" s="47">
        <v>-225.28800000000001</v>
      </c>
      <c r="AO24" s="47">
        <v>91.322000000000003</v>
      </c>
      <c r="AP24" s="47">
        <v>-102.58</v>
      </c>
      <c r="AQ24" s="47">
        <v>67.52</v>
      </c>
      <c r="AR24" s="81">
        <v>67.792949139795056</v>
      </c>
      <c r="AS24" s="81">
        <v>67.998032744680046</v>
      </c>
      <c r="AT24" s="33"/>
      <c r="AU24" s="2">
        <f>AK24/($L$24/1000000)</f>
        <v>2.4048491379310342</v>
      </c>
      <c r="AV24" s="2">
        <f t="shared" ref="AV24:BA24" si="201">AL24/($L$24/1000000)</f>
        <v>-0.64201293103448276</v>
      </c>
      <c r="AW24" s="2">
        <f t="shared" si="201"/>
        <v>0.18009913793103449</v>
      </c>
      <c r="AX24" s="2">
        <f t="shared" si="201"/>
        <v>-0.97106896551724142</v>
      </c>
      <c r="AY24" s="2">
        <f t="shared" si="201"/>
        <v>0.39362931034482762</v>
      </c>
      <c r="AZ24" s="2">
        <f t="shared" si="201"/>
        <v>-0.4421551724137931</v>
      </c>
      <c r="BA24" s="2">
        <f t="shared" si="201"/>
        <v>0.29103448275862065</v>
      </c>
      <c r="BB24" s="2">
        <f t="shared" ref="BB24" si="202">AR24/($L$24/1000000)</f>
        <v>0.29221098767153042</v>
      </c>
      <c r="BC24" s="2">
        <f t="shared" ref="BC24" si="203">AS24/($L$24/1000000)</f>
        <v>0.29309496872706914</v>
      </c>
      <c r="BD24" s="33"/>
      <c r="BE24" s="47">
        <v>6769.5280000000002</v>
      </c>
      <c r="BF24" s="47">
        <v>6500.39</v>
      </c>
      <c r="BG24" s="47">
        <v>5682.2489999999998</v>
      </c>
      <c r="BH24" s="47">
        <v>5403.5730000000003</v>
      </c>
      <c r="BI24" s="47">
        <v>6134.6589999999997</v>
      </c>
      <c r="BJ24" s="47">
        <v>5911.4639999999999</v>
      </c>
      <c r="BK24" s="47">
        <v>5945.299</v>
      </c>
      <c r="BL24" s="81">
        <v>5992.7540643978564</v>
      </c>
      <c r="BM24" s="81">
        <v>6040.3526873191322</v>
      </c>
      <c r="BN24" s="26"/>
      <c r="BO24" s="38" t="str">
        <f t="shared" si="180"/>
        <v>PPC (DEI)</v>
      </c>
      <c r="BP24" s="37" t="str">
        <f t="shared" si="26"/>
        <v>June 16, 2017</v>
      </c>
      <c r="BQ24" s="1" t="s">
        <v>112</v>
      </c>
      <c r="BR24" s="1" t="s">
        <v>114</v>
      </c>
      <c r="BS24" s="25">
        <v>302103219557</v>
      </c>
      <c r="BT24" s="26"/>
      <c r="BU24" s="35" t="str">
        <f t="shared" si="181"/>
        <v>PPC (DEI)</v>
      </c>
      <c r="BV24" s="26"/>
      <c r="BW24" s="34">
        <f>$M$24/AK24</f>
        <v>1.5926154949141913</v>
      </c>
      <c r="BX24" s="34">
        <f t="shared" ref="BX24:CA24" si="204">$M$24/AL24</f>
        <v>-5.9656119290754432</v>
      </c>
      <c r="BY24" s="34">
        <f t="shared" si="204"/>
        <v>21.266065146112055</v>
      </c>
      <c r="BZ24" s="34">
        <f t="shared" si="204"/>
        <v>-3.9441070984695146</v>
      </c>
      <c r="CA24" s="34">
        <f t="shared" si="204"/>
        <v>9.729966492192462</v>
      </c>
      <c r="CB24" s="34">
        <f>$M$24/AP24</f>
        <v>-8.662117371807371</v>
      </c>
      <c r="CC24" s="34">
        <f>$M$24/AQ24</f>
        <v>13.159952606635073</v>
      </c>
      <c r="CD24" s="34">
        <f t="shared" ref="CD24:CE24" si="205">$M$24/AR24</f>
        <v>13.106967778724462</v>
      </c>
      <c r="CE24" s="34">
        <f t="shared" si="205"/>
        <v>13.067436867421995</v>
      </c>
      <c r="CF24" s="26"/>
      <c r="CG24" s="34">
        <f>$M$24/Q24</f>
        <v>0.15294337157032373</v>
      </c>
      <c r="CH24" s="34">
        <f t="shared" ref="CH24:CM24" si="206">$M$24/R24</f>
        <v>0.16115926720197798</v>
      </c>
      <c r="CI24" s="34">
        <f t="shared" si="206"/>
        <v>0.14845898782033484</v>
      </c>
      <c r="CJ24" s="34">
        <f t="shared" si="206"/>
        <v>0.14881683116082689</v>
      </c>
      <c r="CK24" s="34">
        <f t="shared" si="206"/>
        <v>0.1515368310254164</v>
      </c>
      <c r="CL24" s="34">
        <f t="shared" si="206"/>
        <v>0.15491863528775088</v>
      </c>
      <c r="CM24" s="34">
        <f t="shared" si="206"/>
        <v>0.16901782451751382</v>
      </c>
      <c r="CN24" s="34">
        <f t="shared" ref="CN24" si="207">$M$24/X24</f>
        <v>0.16800151257326529</v>
      </c>
      <c r="CO24" s="34">
        <f t="shared" ref="CO24" si="208">$M$24/Y24</f>
        <v>0.16749481621112158</v>
      </c>
      <c r="CP24" s="26"/>
      <c r="CQ24" s="34">
        <f>$M$24/BE24</f>
        <v>0.13125878200075397</v>
      </c>
      <c r="CR24" s="34">
        <f t="shared" ref="CR24:CW24" si="209">$M$24/BF24</f>
        <v>0.13669333686132679</v>
      </c>
      <c r="CS24" s="34">
        <f t="shared" si="209"/>
        <v>0.15637470304451637</v>
      </c>
      <c r="CT24" s="34">
        <f t="shared" si="209"/>
        <v>0.16443934411545841</v>
      </c>
      <c r="CU24" s="34">
        <f t="shared" si="209"/>
        <v>0.14484260657356832</v>
      </c>
      <c r="CV24" s="34">
        <f t="shared" si="209"/>
        <v>0.1503113272786572</v>
      </c>
      <c r="CW24" s="34">
        <f t="shared" si="209"/>
        <v>0.14945589784466687</v>
      </c>
      <c r="CX24" s="34">
        <f t="shared" ref="CX24" si="210">$M$24/BL24</f>
        <v>0.14827239537140613</v>
      </c>
      <c r="CY24" s="34">
        <f t="shared" ref="CY24" si="211">$M$24/BM24</f>
        <v>0.14710399309388114</v>
      </c>
      <c r="CZ24" s="26"/>
      <c r="DA24" s="35" t="str">
        <f t="shared" si="35"/>
        <v>PPC (DEI)</v>
      </c>
      <c r="DB24" s="26"/>
    </row>
    <row r="25" spans="2:106">
      <c r="B25" s="3">
        <f t="shared" si="36"/>
        <v>18</v>
      </c>
      <c r="C25" s="5" t="s">
        <v>1</v>
      </c>
      <c r="D25" s="7" t="s">
        <v>16</v>
      </c>
      <c r="E25" s="7" t="s">
        <v>41</v>
      </c>
      <c r="F25" s="7" t="s">
        <v>42</v>
      </c>
      <c r="G25" s="7" t="s">
        <v>39</v>
      </c>
      <c r="H25" s="7" t="s">
        <v>40</v>
      </c>
      <c r="I25" s="26"/>
      <c r="J25" s="84"/>
      <c r="K25" s="65">
        <v>12</v>
      </c>
      <c r="L25" s="66">
        <v>34770982</v>
      </c>
      <c r="M25" s="28">
        <f t="shared" si="20"/>
        <v>417.25178399999993</v>
      </c>
      <c r="O25" s="35" t="str">
        <f t="shared" si="21"/>
        <v>SARANTIS</v>
      </c>
      <c r="P25" s="26"/>
      <c r="Q25" s="47">
        <v>223.34042299999999</v>
      </c>
      <c r="R25" s="47">
        <v>221.29339200000001</v>
      </c>
      <c r="S25" s="47">
        <v>235.99829</v>
      </c>
      <c r="T25" s="47">
        <v>236.58500000000001</v>
      </c>
      <c r="U25" s="47">
        <v>248.43600000000001</v>
      </c>
      <c r="V25" s="47">
        <v>278.76</v>
      </c>
      <c r="W25" s="47">
        <v>329.017</v>
      </c>
      <c r="X25" s="81">
        <v>350</v>
      </c>
      <c r="Y25" s="81">
        <v>370</v>
      </c>
      <c r="Z25" s="33"/>
      <c r="AA25" s="47">
        <v>20.481794000000001</v>
      </c>
      <c r="AB25" s="47">
        <v>19.619</v>
      </c>
      <c r="AC25" s="47">
        <v>21.166</v>
      </c>
      <c r="AD25" s="47">
        <v>23.065000000000001</v>
      </c>
      <c r="AE25" s="47">
        <v>25.64</v>
      </c>
      <c r="AF25" s="47">
        <f>24.801+3.722</f>
        <v>28.523</v>
      </c>
      <c r="AG25" s="47">
        <v>35.92</v>
      </c>
      <c r="AH25" s="81">
        <v>38.5</v>
      </c>
      <c r="AI25" s="81">
        <v>41</v>
      </c>
      <c r="AJ25" s="33"/>
      <c r="AK25" s="47">
        <v>9.5226950000000006</v>
      </c>
      <c r="AL25" s="47">
        <v>9.7358740000000008</v>
      </c>
      <c r="AM25" s="47">
        <v>12.154275999999999</v>
      </c>
      <c r="AN25" s="47">
        <v>15.526999999999999</v>
      </c>
      <c r="AO25" s="47">
        <v>17.14</v>
      </c>
      <c r="AP25" s="47">
        <v>18.530999999999999</v>
      </c>
      <c r="AQ25" s="47">
        <v>19.29</v>
      </c>
      <c r="AR25" s="81">
        <v>20.675528953229396</v>
      </c>
      <c r="AS25" s="81">
        <v>22.01809576837416</v>
      </c>
      <c r="AT25" s="33"/>
      <c r="AU25" s="2">
        <f>AK25/($L$25/1000000)</f>
        <v>0.27386902676490416</v>
      </c>
      <c r="AV25" s="2">
        <f t="shared" ref="AV25:BA25" si="212">AL25/($L$25/1000000)</f>
        <v>0.27999997239077118</v>
      </c>
      <c r="AW25" s="2">
        <f t="shared" si="212"/>
        <v>0.34955227896640945</v>
      </c>
      <c r="AX25" s="2">
        <f t="shared" si="212"/>
        <v>0.44655051732504997</v>
      </c>
      <c r="AY25" s="2">
        <f t="shared" si="212"/>
        <v>0.49293977374582065</v>
      </c>
      <c r="AZ25" s="2">
        <f t="shared" si="212"/>
        <v>0.53294439599088694</v>
      </c>
      <c r="BA25" s="2">
        <f t="shared" si="212"/>
        <v>0.55477294256457876</v>
      </c>
      <c r="BB25" s="2">
        <f t="shared" ref="BB25" si="213">AR25/($L$25/1000000)</f>
        <v>0.59462021961960687</v>
      </c>
      <c r="BC25" s="2">
        <f t="shared" ref="BC25" si="214">AS25/($L$25/1000000)</f>
        <v>0.63323192219230862</v>
      </c>
      <c r="BD25" s="33"/>
      <c r="BE25" s="47">
        <v>124.207629</v>
      </c>
      <c r="BF25" s="47">
        <v>126.525948</v>
      </c>
      <c r="BG25" s="47">
        <v>142.60290000000001</v>
      </c>
      <c r="BH25" s="47">
        <v>154.44399999999999</v>
      </c>
      <c r="BI25" s="47">
        <v>159.63999999999999</v>
      </c>
      <c r="BJ25" s="47">
        <v>166.405</v>
      </c>
      <c r="BK25" s="47">
        <v>182.964</v>
      </c>
      <c r="BL25" s="81">
        <v>197.43687026726059</v>
      </c>
      <c r="BM25" s="81">
        <v>212.84953730512251</v>
      </c>
      <c r="BN25" s="26"/>
      <c r="BO25" s="38" t="str">
        <f t="shared" si="180"/>
        <v>SARANTIS</v>
      </c>
      <c r="BP25" s="37" t="str">
        <f t="shared" si="26"/>
        <v>June 16, 2017</v>
      </c>
      <c r="BQ25" s="1" t="s">
        <v>112</v>
      </c>
      <c r="BR25" s="1" t="s">
        <v>114</v>
      </c>
      <c r="BS25" s="25">
        <v>302103219557</v>
      </c>
      <c r="BT25" s="26"/>
      <c r="BU25" s="35" t="str">
        <f t="shared" si="181"/>
        <v>SARANTIS</v>
      </c>
      <c r="BV25" s="26"/>
      <c r="BW25" s="34">
        <f>$M$25/AK25</f>
        <v>43.816564953513677</v>
      </c>
      <c r="BX25" s="34">
        <f t="shared" ref="BX25:CA25" si="215">$M$25/AL25</f>
        <v>42.857147083045639</v>
      </c>
      <c r="BY25" s="34">
        <f t="shared" si="215"/>
        <v>34.329628848316425</v>
      </c>
      <c r="BZ25" s="34">
        <f t="shared" si="215"/>
        <v>26.872659496361173</v>
      </c>
      <c r="CA25" s="34">
        <f t="shared" si="215"/>
        <v>24.343744690781794</v>
      </c>
      <c r="CB25" s="34">
        <f>$M$25/AP25</f>
        <v>22.516420268738866</v>
      </c>
      <c r="CC25" s="34">
        <f>$M$25/AQ25</f>
        <v>21.63047091757387</v>
      </c>
      <c r="CD25" s="34">
        <f t="shared" ref="CD25:CE25" si="216">$M$25/AR25</f>
        <v>20.180948450889701</v>
      </c>
      <c r="CE25" s="34">
        <f t="shared" si="216"/>
        <v>18.950402813640331</v>
      </c>
      <c r="CF25" s="26"/>
      <c r="CG25" s="34">
        <f>$M$25/Q25</f>
        <v>1.8682322635343085</v>
      </c>
      <c r="CH25" s="34">
        <f t="shared" ref="CH25:CM25" si="217">$M$25/R25</f>
        <v>1.8855139786550874</v>
      </c>
      <c r="CI25" s="34">
        <f t="shared" si="217"/>
        <v>1.7680288446157806</v>
      </c>
      <c r="CJ25" s="34">
        <f t="shared" si="217"/>
        <v>1.7636442885220953</v>
      </c>
      <c r="CK25" s="34">
        <f t="shared" si="217"/>
        <v>1.6795141766893684</v>
      </c>
      <c r="CL25" s="34">
        <f t="shared" si="217"/>
        <v>1.4968136891950063</v>
      </c>
      <c r="CM25" s="34">
        <f t="shared" si="217"/>
        <v>1.2681769756577925</v>
      </c>
      <c r="CN25" s="34">
        <f t="shared" ref="CN25" si="218">$M$25/X25</f>
        <v>1.1921479542857141</v>
      </c>
      <c r="CO25" s="34">
        <f t="shared" ref="CO25" si="219">$M$25/Y25</f>
        <v>1.1277075243243242</v>
      </c>
      <c r="CP25" s="26"/>
      <c r="CQ25" s="34">
        <f>$M$25/BE25</f>
        <v>3.3593088231319506</v>
      </c>
      <c r="CR25" s="34">
        <f t="shared" ref="CR25:CW25" si="220">$M$25/BF25</f>
        <v>3.2977566309165289</v>
      </c>
      <c r="CS25" s="34">
        <f t="shared" si="220"/>
        <v>2.9259698365180506</v>
      </c>
      <c r="CT25" s="34">
        <f t="shared" si="220"/>
        <v>2.7016380306130374</v>
      </c>
      <c r="CU25" s="34">
        <f t="shared" si="220"/>
        <v>2.6137044850914557</v>
      </c>
      <c r="CV25" s="34">
        <f t="shared" si="220"/>
        <v>2.5074473964123669</v>
      </c>
      <c r="CW25" s="34">
        <f t="shared" si="220"/>
        <v>2.2805130189545482</v>
      </c>
      <c r="CX25" s="34">
        <f t="shared" ref="CX25" si="221">$M$25/BL25</f>
        <v>2.1133427785559338</v>
      </c>
      <c r="CY25" s="34">
        <f t="shared" ref="CY25" si="222">$M$25/BM25</f>
        <v>1.9603133240635811</v>
      </c>
      <c r="CZ25" s="26"/>
      <c r="DA25" s="35" t="str">
        <f t="shared" si="35"/>
        <v>SARANTIS</v>
      </c>
      <c r="DB25" s="26"/>
    </row>
    <row r="26" spans="2:106">
      <c r="B26" s="3">
        <f t="shared" si="36"/>
        <v>19</v>
      </c>
      <c r="C26" s="5" t="s">
        <v>117</v>
      </c>
      <c r="D26" s="7" t="s">
        <v>13</v>
      </c>
      <c r="E26" s="7" t="s">
        <v>50</v>
      </c>
      <c r="F26" s="7" t="s">
        <v>51</v>
      </c>
      <c r="G26" s="7" t="s">
        <v>50</v>
      </c>
      <c r="H26" s="7" t="s">
        <v>52</v>
      </c>
      <c r="I26" s="26"/>
      <c r="J26" s="84"/>
      <c r="K26" s="65">
        <v>2.4900000000000002</v>
      </c>
      <c r="L26" s="66">
        <v>43741452</v>
      </c>
      <c r="M26" s="28">
        <f t="shared" si="20"/>
        <v>108.91621548000002</v>
      </c>
      <c r="O26" s="35" t="str">
        <f t="shared" si="21"/>
        <v>THRACE PLASTICS</v>
      </c>
      <c r="P26" s="26"/>
      <c r="Q26" s="47">
        <v>234.52</v>
      </c>
      <c r="R26" s="47">
        <v>259.28500000000003</v>
      </c>
      <c r="S26" s="47">
        <v>264.74799999999999</v>
      </c>
      <c r="T26" s="47">
        <v>265.3</v>
      </c>
      <c r="U26" s="47">
        <v>278.18</v>
      </c>
      <c r="V26" s="47">
        <v>289.39600000000002</v>
      </c>
      <c r="W26" s="47">
        <v>291.89999999999998</v>
      </c>
      <c r="X26" s="81">
        <v>305</v>
      </c>
      <c r="Y26" s="81">
        <v>315</v>
      </c>
      <c r="Z26" s="33"/>
      <c r="AA26" s="47">
        <v>18.459</v>
      </c>
      <c r="AB26" s="47">
        <v>22.08</v>
      </c>
      <c r="AC26" s="47">
        <v>24.896999999999998</v>
      </c>
      <c r="AD26" s="47">
        <v>19.942496999999996</v>
      </c>
      <c r="AE26" s="47">
        <f>14.658+8.86</f>
        <v>23.518000000000001</v>
      </c>
      <c r="AF26" s="47">
        <v>28.979999999999997</v>
      </c>
      <c r="AG26" s="47">
        <f>22.905+12.255</f>
        <v>35.160000000000004</v>
      </c>
      <c r="AH26" s="81">
        <v>36.04</v>
      </c>
      <c r="AI26" s="81">
        <v>37.4</v>
      </c>
      <c r="AJ26" s="33"/>
      <c r="AK26" s="47">
        <v>1.07</v>
      </c>
      <c r="AL26" s="47">
        <v>4.4779999999999998</v>
      </c>
      <c r="AM26" s="47">
        <v>5.9480000000000004</v>
      </c>
      <c r="AN26" s="47">
        <v>2.4860000000000002</v>
      </c>
      <c r="AO26" s="47">
        <v>6.5</v>
      </c>
      <c r="AP26" s="47">
        <v>9.7880000000000003</v>
      </c>
      <c r="AQ26" s="47">
        <v>13.384</v>
      </c>
      <c r="AR26" s="81">
        <v>13.718980659840728</v>
      </c>
      <c r="AS26" s="81">
        <v>14.236678043230944</v>
      </c>
      <c r="AT26" s="33"/>
      <c r="AU26" s="2">
        <f>AK26/($L$26/1000000)</f>
        <v>2.4461922297412533E-2</v>
      </c>
      <c r="AV26" s="2">
        <f t="shared" ref="AV26:BA26" si="223">AL26/($L$26/1000000)</f>
        <v>0.10237428789515263</v>
      </c>
      <c r="AW26" s="2">
        <f t="shared" si="223"/>
        <v>0.13598085404206517</v>
      </c>
      <c r="AX26" s="2">
        <f t="shared" si="223"/>
        <v>5.6833961524642575E-2</v>
      </c>
      <c r="AY26" s="2">
        <f t="shared" si="223"/>
        <v>0.14860046255437517</v>
      </c>
      <c r="AZ26" s="2">
        <f t="shared" si="223"/>
        <v>0.22376943499726529</v>
      </c>
      <c r="BA26" s="2">
        <f t="shared" si="223"/>
        <v>0.30597978320427038</v>
      </c>
      <c r="BB26" s="2">
        <f t="shared" ref="BB26" si="224">AR26/($L$26/1000000)</f>
        <v>0.31363798028105533</v>
      </c>
      <c r="BC26" s="2">
        <f t="shared" ref="BC26" si="225">AS26/($L$26/1000000)</f>
        <v>0.32547337576335927</v>
      </c>
      <c r="BD26" s="33"/>
      <c r="BE26" s="47">
        <v>105.755</v>
      </c>
      <c r="BF26" s="47">
        <v>99.332999999999998</v>
      </c>
      <c r="BG26" s="47">
        <v>109.58499999999999</v>
      </c>
      <c r="BH26" s="47">
        <v>112.242</v>
      </c>
      <c r="BI26" s="47">
        <v>110.84</v>
      </c>
      <c r="BJ26" s="47">
        <v>127.39400000000001</v>
      </c>
      <c r="BK26" s="47">
        <v>120.672</v>
      </c>
      <c r="BL26" s="81">
        <v>130.2752864618885</v>
      </c>
      <c r="BM26" s="81">
        <v>140.24096109215014</v>
      </c>
      <c r="BN26" s="26"/>
      <c r="BO26" s="38" t="str">
        <f t="shared" si="180"/>
        <v>THRACE PLASTICS</v>
      </c>
      <c r="BP26" s="37" t="str">
        <f t="shared" si="26"/>
        <v>June 16, 2017</v>
      </c>
      <c r="BQ26" s="1" t="s">
        <v>112</v>
      </c>
      <c r="BR26" s="1" t="s">
        <v>114</v>
      </c>
      <c r="BS26" s="25">
        <v>302103219557</v>
      </c>
      <c r="BT26" s="26"/>
      <c r="BU26" s="35" t="str">
        <f t="shared" si="181"/>
        <v>THRACE PLASTICS</v>
      </c>
      <c r="BV26" s="26"/>
      <c r="BW26" s="34">
        <f>$M$26/AK26</f>
        <v>101.79085558878506</v>
      </c>
      <c r="BX26" s="34">
        <f t="shared" ref="BX26:CA26" si="226">$M$26/AL26</f>
        <v>24.322513506029484</v>
      </c>
      <c r="BY26" s="34">
        <f t="shared" si="226"/>
        <v>18.31140139206456</v>
      </c>
      <c r="BZ26" s="34">
        <f t="shared" si="226"/>
        <v>43.811832453740955</v>
      </c>
      <c r="CA26" s="34">
        <f t="shared" si="226"/>
        <v>16.756340843076927</v>
      </c>
      <c r="CB26" s="34">
        <f>$M$26/AP26</f>
        <v>11.127525079689418</v>
      </c>
      <c r="CC26" s="34">
        <f>$M$26/AQ26</f>
        <v>8.1377925493126142</v>
      </c>
      <c r="CD26" s="34">
        <f t="shared" ref="CD26:CE26" si="227">$M$26/AR26</f>
        <v>7.9390895125924388</v>
      </c>
      <c r="CE26" s="34">
        <f t="shared" si="227"/>
        <v>7.6503953484981686</v>
      </c>
      <c r="CF26" s="26"/>
      <c r="CG26" s="34">
        <f>$M$26/Q26</f>
        <v>0.46442186372164429</v>
      </c>
      <c r="CH26" s="34">
        <f t="shared" ref="CH26:CM26" si="228">$M$26/R26</f>
        <v>0.42006369624158746</v>
      </c>
      <c r="CI26" s="34">
        <f t="shared" si="228"/>
        <v>0.41139580083702249</v>
      </c>
      <c r="CJ26" s="34">
        <f t="shared" si="228"/>
        <v>0.41053982465133815</v>
      </c>
      <c r="CK26" s="34">
        <f t="shared" si="228"/>
        <v>0.39153143820547853</v>
      </c>
      <c r="CL26" s="34">
        <f t="shared" si="228"/>
        <v>0.37635701765055501</v>
      </c>
      <c r="CM26" s="34">
        <f t="shared" si="228"/>
        <v>0.37312852168550881</v>
      </c>
      <c r="CN26" s="34">
        <f t="shared" ref="CN26" si="229">$M$26/X26</f>
        <v>0.35710234583606565</v>
      </c>
      <c r="CO26" s="34">
        <f t="shared" ref="CO26" si="230">$M$26/Y26</f>
        <v>0.34576576342857152</v>
      </c>
      <c r="CP26" s="26"/>
      <c r="CQ26" s="34">
        <f>$M$26/BE26</f>
        <v>1.0298918772634866</v>
      </c>
      <c r="CR26" s="34">
        <f t="shared" ref="CR26:CW26" si="231">$M$26/BF26</f>
        <v>1.0964756473679445</v>
      </c>
      <c r="CS26" s="34">
        <f t="shared" si="231"/>
        <v>0.9938971162111605</v>
      </c>
      <c r="CT26" s="34">
        <f t="shared" si="231"/>
        <v>0.97036951836211061</v>
      </c>
      <c r="CU26" s="34">
        <f t="shared" si="231"/>
        <v>0.98264358967881649</v>
      </c>
      <c r="CV26" s="34">
        <f t="shared" si="231"/>
        <v>0.8549556139221629</v>
      </c>
      <c r="CW26" s="34">
        <f t="shared" si="231"/>
        <v>0.90258067720763746</v>
      </c>
      <c r="CX26" s="34">
        <f t="shared" ref="CX26" si="232">$M$26/BL26</f>
        <v>0.83604663968144877</v>
      </c>
      <c r="CY26" s="34">
        <f t="shared" ref="CY26" si="233">$M$26/BM26</f>
        <v>0.77663625970470118</v>
      </c>
      <c r="CZ26" s="26"/>
      <c r="DA26" s="35" t="str">
        <f t="shared" si="35"/>
        <v>THRACE PLASTICS</v>
      </c>
      <c r="DB26" s="26"/>
    </row>
    <row r="27" spans="2:106">
      <c r="B27" s="3">
        <f t="shared" si="36"/>
        <v>20</v>
      </c>
      <c r="C27" s="5" t="s">
        <v>3</v>
      </c>
      <c r="D27" s="7" t="s">
        <v>14</v>
      </c>
      <c r="E27" s="7" t="s">
        <v>46</v>
      </c>
      <c r="F27" s="7" t="s">
        <v>47</v>
      </c>
      <c r="G27" s="7" t="s">
        <v>48</v>
      </c>
      <c r="H27" s="7" t="s">
        <v>49</v>
      </c>
      <c r="I27" s="26"/>
      <c r="J27" s="84"/>
      <c r="K27" s="65">
        <v>25.6</v>
      </c>
      <c r="L27" s="66">
        <v>77063568</v>
      </c>
      <c r="M27" s="28">
        <f t="shared" si="7"/>
        <v>1972.8273408000002</v>
      </c>
      <c r="O27" s="35" t="str">
        <f t="shared" si="8"/>
        <v>TITAN</v>
      </c>
      <c r="P27" s="26"/>
      <c r="Q27" s="48">
        <v>1350.4880000000001</v>
      </c>
      <c r="R27" s="48">
        <v>1091.404</v>
      </c>
      <c r="S27" s="47">
        <v>1130.6600000000001</v>
      </c>
      <c r="T27" s="47">
        <v>1127.9359999999999</v>
      </c>
      <c r="U27" s="47">
        <v>1158.414</v>
      </c>
      <c r="V27" s="47">
        <v>1397.8</v>
      </c>
      <c r="W27" s="47">
        <v>1509.153</v>
      </c>
      <c r="X27" s="79">
        <f>W27*1.07</f>
        <v>1614.7937100000001</v>
      </c>
      <c r="Y27" s="79">
        <f>X27*1.07</f>
        <v>1727.8292697000002</v>
      </c>
      <c r="Z27" s="26"/>
      <c r="AA27" s="48">
        <v>315.08499999999998</v>
      </c>
      <c r="AB27" s="48">
        <v>244.1</v>
      </c>
      <c r="AC27" s="47">
        <v>195.83799999999999</v>
      </c>
      <c r="AD27" s="47">
        <v>196.00700000000001</v>
      </c>
      <c r="AE27" s="47">
        <v>182</v>
      </c>
      <c r="AF27" s="47">
        <v>216.422</v>
      </c>
      <c r="AG27" s="47">
        <v>278.59899999999999</v>
      </c>
      <c r="AH27" s="79">
        <v>300</v>
      </c>
      <c r="AI27" s="79">
        <v>320</v>
      </c>
      <c r="AJ27" s="26"/>
      <c r="AK27" s="47">
        <v>103.075</v>
      </c>
      <c r="AL27" s="47">
        <v>11.010999999999999</v>
      </c>
      <c r="AM27" s="47">
        <v>-24.52</v>
      </c>
      <c r="AN27" s="47">
        <v>-36.073999999999998</v>
      </c>
      <c r="AO27" s="47">
        <v>30.946999999999999</v>
      </c>
      <c r="AP27" s="47">
        <v>33.753999999999998</v>
      </c>
      <c r="AQ27" s="47">
        <v>127.444</v>
      </c>
      <c r="AR27" s="79">
        <v>85</v>
      </c>
      <c r="AS27" s="79">
        <v>95</v>
      </c>
      <c r="AT27" s="26"/>
      <c r="AU27" s="2">
        <f>AK27/($L$27/1000000)</f>
        <v>1.3375321526768653</v>
      </c>
      <c r="AV27" s="2">
        <f t="shared" ref="AV27:BA27" si="234">AL27/($L$27/1000000)</f>
        <v>0.14288204252364747</v>
      </c>
      <c r="AW27" s="2">
        <f t="shared" si="234"/>
        <v>-0.31817888317862469</v>
      </c>
      <c r="AX27" s="2">
        <f t="shared" si="234"/>
        <v>-0.46810705676124414</v>
      </c>
      <c r="AY27" s="2">
        <f t="shared" si="234"/>
        <v>0.40157756516023235</v>
      </c>
      <c r="AZ27" s="2">
        <f t="shared" si="234"/>
        <v>0.43800204008202676</v>
      </c>
      <c r="BA27" s="2">
        <f t="shared" si="234"/>
        <v>1.6537516145112823</v>
      </c>
      <c r="BB27" s="2">
        <f t="shared" ref="BB27" si="235">AR27/($L$27/1000000)</f>
        <v>1.1029855248851181</v>
      </c>
      <c r="BC27" s="2">
        <f t="shared" ref="BC27" si="236">AS27/($L$27/1000000)</f>
        <v>1.2327485278127792</v>
      </c>
      <c r="BD27" s="26"/>
      <c r="BE27" s="47">
        <v>1568.2670000000001</v>
      </c>
      <c r="BF27" s="47">
        <v>1557.4659999999999</v>
      </c>
      <c r="BG27" s="47">
        <v>1534.463</v>
      </c>
      <c r="BH27" s="47">
        <v>1416.127</v>
      </c>
      <c r="BI27" s="47">
        <v>1507.0050000000001</v>
      </c>
      <c r="BJ27" s="47">
        <v>1586.894</v>
      </c>
      <c r="BK27" s="47">
        <v>1476.3510000000001</v>
      </c>
      <c r="BL27" s="79">
        <f>BK27+(0.7*AR27)</f>
        <v>1535.8510000000001</v>
      </c>
      <c r="BM27" s="79">
        <f>BL27+(0.7*AS27)</f>
        <v>1602.3510000000001</v>
      </c>
      <c r="BN27" s="26"/>
      <c r="BO27" s="45" t="str">
        <f>C27</f>
        <v>TITAN</v>
      </c>
      <c r="BP27" s="37" t="str">
        <f t="shared" si="26"/>
        <v>June 16, 2017</v>
      </c>
      <c r="BQ27" s="1" t="s">
        <v>123</v>
      </c>
      <c r="BR27" s="1" t="s">
        <v>124</v>
      </c>
      <c r="BS27" s="25">
        <v>302103219557</v>
      </c>
      <c r="BT27" s="26"/>
      <c r="BU27" s="35" t="str">
        <f>BO27</f>
        <v>TITAN</v>
      </c>
      <c r="BV27" s="26"/>
      <c r="BW27" s="34">
        <f>$M$27/AK27</f>
        <v>19.139726808634492</v>
      </c>
      <c r="BX27" s="34">
        <f t="shared" ref="BX27:CA27" si="237">$M$27/AL27</f>
        <v>179.16877130142589</v>
      </c>
      <c r="BY27" s="34">
        <f t="shared" si="237"/>
        <v>-80.457885024469832</v>
      </c>
      <c r="BZ27" s="34">
        <f t="shared" si="237"/>
        <v>-54.688344536231092</v>
      </c>
      <c r="CA27" s="34">
        <f t="shared" si="237"/>
        <v>63.748581148415042</v>
      </c>
      <c r="CB27" s="34">
        <f>$M$27/AP27</f>
        <v>58.447216353617357</v>
      </c>
      <c r="CC27" s="34">
        <f>$M$27/AQ27</f>
        <v>15.479954653024075</v>
      </c>
      <c r="CD27" s="34">
        <f t="shared" ref="CD27:CE27" si="238">$M$27/AR27</f>
        <v>23.209733421176473</v>
      </c>
      <c r="CE27" s="34">
        <f t="shared" si="238"/>
        <v>20.766603587368422</v>
      </c>
      <c r="CF27" s="26"/>
      <c r="CG27" s="34">
        <f>$M$27/Q27</f>
        <v>1.4608255244030308</v>
      </c>
      <c r="CH27" s="34">
        <f t="shared" ref="CH27:CM27" si="239">$M$27/R27</f>
        <v>1.8076050122594385</v>
      </c>
      <c r="CI27" s="34">
        <f t="shared" si="239"/>
        <v>1.7448457898926291</v>
      </c>
      <c r="CJ27" s="34">
        <f t="shared" si="239"/>
        <v>1.7490596459373584</v>
      </c>
      <c r="CK27" s="34">
        <f t="shared" si="239"/>
        <v>1.7030416939021802</v>
      </c>
      <c r="CL27" s="34">
        <f t="shared" si="239"/>
        <v>1.4113802695664619</v>
      </c>
      <c r="CM27" s="34">
        <f t="shared" si="239"/>
        <v>1.3072414399335257</v>
      </c>
      <c r="CN27" s="34">
        <f t="shared" ref="CN27" si="240">$M$27/X27</f>
        <v>1.2217209719004913</v>
      </c>
      <c r="CO27" s="34">
        <f t="shared" ref="CO27" si="241">$M$27/Y27</f>
        <v>1.1417953008415807</v>
      </c>
      <c r="CP27" s="26"/>
      <c r="CQ27" s="34">
        <f>$M$27/BE27</f>
        <v>1.2579664947359093</v>
      </c>
      <c r="CR27" s="34">
        <f t="shared" ref="CR27:CW28" si="242">$M$27/BF27</f>
        <v>1.2666904708032152</v>
      </c>
      <c r="CS27" s="34">
        <f t="shared" si="242"/>
        <v>1.2856793163471523</v>
      </c>
      <c r="CT27" s="34">
        <f t="shared" si="242"/>
        <v>1.3931147000233739</v>
      </c>
      <c r="CU27" s="34">
        <f t="shared" si="242"/>
        <v>1.309104708212647</v>
      </c>
      <c r="CV27" s="34">
        <f t="shared" si="242"/>
        <v>1.2432004537165056</v>
      </c>
      <c r="CW27" s="34">
        <f t="shared" si="242"/>
        <v>1.3362861140744986</v>
      </c>
      <c r="CX27" s="34">
        <f t="shared" ref="CX27:CX28" si="243">$M$27/BL27</f>
        <v>1.284517404878468</v>
      </c>
      <c r="CY27" s="34">
        <f t="shared" ref="CY27:CY28" si="244">$M$27/BM27</f>
        <v>1.231207981771784</v>
      </c>
      <c r="CZ27" s="26"/>
      <c r="DA27" s="35" t="str">
        <f t="shared" si="35"/>
        <v>TITAN</v>
      </c>
      <c r="DB27" s="26"/>
    </row>
    <row r="28" spans="2:106">
      <c r="B28" s="3">
        <f>B27+1</f>
        <v>21</v>
      </c>
      <c r="C28" s="5" t="s">
        <v>130</v>
      </c>
      <c r="D28" s="7" t="s">
        <v>131</v>
      </c>
      <c r="E28" s="7" t="s">
        <v>132</v>
      </c>
      <c r="F28" s="7" t="s">
        <v>133</v>
      </c>
      <c r="G28" s="7" t="s">
        <v>134</v>
      </c>
      <c r="H28" s="7" t="s">
        <v>135</v>
      </c>
      <c r="I28" s="26"/>
      <c r="J28" s="84"/>
      <c r="K28" s="65">
        <v>5.58</v>
      </c>
      <c r="L28" s="66">
        <v>106500000</v>
      </c>
      <c r="M28" s="28">
        <f t="shared" si="7"/>
        <v>594.27</v>
      </c>
      <c r="O28" s="35" t="str">
        <f t="shared" si="8"/>
        <v>EYDAP</v>
      </c>
      <c r="P28" s="26"/>
      <c r="Q28" s="47">
        <v>379</v>
      </c>
      <c r="R28" s="47">
        <v>360.8</v>
      </c>
      <c r="S28" s="47">
        <v>335.34</v>
      </c>
      <c r="T28" s="47">
        <v>336.17</v>
      </c>
      <c r="U28" s="47">
        <v>326.387</v>
      </c>
      <c r="V28" s="47">
        <v>324.26799999999997</v>
      </c>
      <c r="W28" s="47">
        <v>328.85</v>
      </c>
      <c r="X28" s="43">
        <v>329.56</v>
      </c>
      <c r="Y28" s="43">
        <v>332.12</v>
      </c>
      <c r="Z28" s="26"/>
      <c r="AA28" s="47">
        <v>65.5</v>
      </c>
      <c r="AB28" s="47">
        <v>85.05</v>
      </c>
      <c r="AC28" s="47">
        <v>116.31</v>
      </c>
      <c r="AD28" s="47">
        <v>117.15</v>
      </c>
      <c r="AE28" s="47">
        <v>87.637</v>
      </c>
      <c r="AF28" s="47">
        <v>83.730999999999995</v>
      </c>
      <c r="AG28" s="47">
        <v>87.3</v>
      </c>
      <c r="AH28" s="43">
        <v>95.65</v>
      </c>
      <c r="AI28" s="43">
        <v>100.56</v>
      </c>
      <c r="AJ28" s="26"/>
      <c r="AK28" s="47">
        <v>11.15</v>
      </c>
      <c r="AL28" s="47">
        <v>30.55</v>
      </c>
      <c r="AM28" s="47">
        <v>46.9</v>
      </c>
      <c r="AN28" s="47">
        <v>78.16</v>
      </c>
      <c r="AO28" s="47">
        <v>41.957000000000001</v>
      </c>
      <c r="AP28" s="47">
        <v>44</v>
      </c>
      <c r="AQ28" s="47">
        <v>24.05</v>
      </c>
      <c r="AR28" s="43">
        <v>43.12</v>
      </c>
      <c r="AS28" s="43">
        <v>44.15</v>
      </c>
      <c r="AT28" s="26"/>
      <c r="AU28" s="32">
        <f>AK28/($L$28/1000000)</f>
        <v>0.10469483568075118</v>
      </c>
      <c r="AV28" s="32">
        <f t="shared" ref="AV28:BA28" si="245">AL28/($L$28/1000000)</f>
        <v>0.2868544600938967</v>
      </c>
      <c r="AW28" s="32">
        <f t="shared" si="245"/>
        <v>0.4403755868544601</v>
      </c>
      <c r="AX28" s="32">
        <f t="shared" si="245"/>
        <v>0.7338967136150234</v>
      </c>
      <c r="AY28" s="32">
        <f t="shared" si="245"/>
        <v>0.39396244131455399</v>
      </c>
      <c r="AZ28" s="32">
        <f t="shared" si="245"/>
        <v>0.41314553990610331</v>
      </c>
      <c r="BA28" s="32">
        <f t="shared" si="245"/>
        <v>0.22582159624413145</v>
      </c>
      <c r="BB28" s="32">
        <f t="shared" ref="BB28" si="246">AR28/($L$28/1000000)</f>
        <v>0.40488262910798117</v>
      </c>
      <c r="BC28" s="32">
        <f t="shared" ref="BC28" si="247">AS28/($L$28/1000000)</f>
        <v>0.4145539906103286</v>
      </c>
      <c r="BD28" s="26"/>
      <c r="BE28" s="47">
        <v>831</v>
      </c>
      <c r="BF28" s="47">
        <v>857</v>
      </c>
      <c r="BG28" s="47">
        <v>882</v>
      </c>
      <c r="BH28" s="47">
        <v>950.6</v>
      </c>
      <c r="BI28" s="47">
        <v>921.31</v>
      </c>
      <c r="BJ28" s="47">
        <v>966.94</v>
      </c>
      <c r="BK28" s="47">
        <v>904.76599999999996</v>
      </c>
      <c r="BL28" s="43">
        <v>923.56</v>
      </c>
      <c r="BM28" s="43">
        <v>956.36</v>
      </c>
      <c r="BN28" s="26"/>
      <c r="BO28" s="44" t="str">
        <f t="shared" ref="BO28:BO32" si="248">C28</f>
        <v>EYDAP</v>
      </c>
      <c r="BP28" s="37" t="str">
        <f t="shared" si="26"/>
        <v>June 16, 2017</v>
      </c>
      <c r="BQ28" s="36" t="s">
        <v>136</v>
      </c>
      <c r="BR28" s="1" t="s">
        <v>137</v>
      </c>
      <c r="BS28" s="25">
        <v>302103219557</v>
      </c>
      <c r="BT28" s="26"/>
      <c r="BU28" s="35" t="str">
        <f t="shared" ref="BU28:BU32" si="249">BO28</f>
        <v>EYDAP</v>
      </c>
      <c r="BV28" s="26"/>
      <c r="BW28" s="34">
        <f>$M$28/AK28</f>
        <v>53.297757847533632</v>
      </c>
      <c r="BX28" s="34">
        <f t="shared" ref="BX28:CA28" si="250">$M$28/AL28</f>
        <v>19.452373158756135</v>
      </c>
      <c r="BY28" s="34">
        <f t="shared" si="250"/>
        <v>12.671002132196161</v>
      </c>
      <c r="BZ28" s="34">
        <f t="shared" si="250"/>
        <v>7.6032497441146365</v>
      </c>
      <c r="CA28" s="34">
        <f t="shared" si="250"/>
        <v>14.163786734037227</v>
      </c>
      <c r="CB28" s="34">
        <f>$M$28/AP28</f>
        <v>13.506136363636363</v>
      </c>
      <c r="CC28" s="34">
        <f>$M$28/AQ28</f>
        <v>24.709771309771309</v>
      </c>
      <c r="CD28" s="34">
        <f t="shared" ref="CD28:CE28" si="251">$M$28/AR28</f>
        <v>13.781771799628943</v>
      </c>
      <c r="CE28" s="34">
        <f t="shared" si="251"/>
        <v>13.460249150622877</v>
      </c>
      <c r="CF28" s="26"/>
      <c r="CG28" s="34">
        <f>$M$28/Q28</f>
        <v>1.567994722955145</v>
      </c>
      <c r="CH28" s="34">
        <f t="shared" ref="CH28:CM28" si="252">$M$28/R28</f>
        <v>1.6470898004434589</v>
      </c>
      <c r="CI28" s="34">
        <f t="shared" si="252"/>
        <v>1.7721417069243157</v>
      </c>
      <c r="CJ28" s="34">
        <f t="shared" si="252"/>
        <v>1.7677663087128535</v>
      </c>
      <c r="CK28" s="34">
        <f t="shared" si="252"/>
        <v>1.8207526647813792</v>
      </c>
      <c r="CL28" s="34">
        <f t="shared" si="252"/>
        <v>1.8326507703504509</v>
      </c>
      <c r="CM28" s="34">
        <f t="shared" si="252"/>
        <v>1.8071157062490495</v>
      </c>
      <c r="CN28" s="34">
        <f t="shared" ref="CN28" si="253">$M$28/X28</f>
        <v>1.8032224784561233</v>
      </c>
      <c r="CO28" s="34">
        <f t="shared" ref="CO28" si="254">$M$28/Y28</f>
        <v>1.7893231362158255</v>
      </c>
      <c r="CP28" s="26"/>
      <c r="CQ28" s="34">
        <f>$M$28/BE28</f>
        <v>0.71512635379061373</v>
      </c>
      <c r="CR28" s="34">
        <f t="shared" si="242"/>
        <v>2.3020155668611437</v>
      </c>
      <c r="CS28" s="34">
        <f t="shared" si="242"/>
        <v>2.236765692517007</v>
      </c>
      <c r="CT28" s="34">
        <f t="shared" si="242"/>
        <v>2.075349611613718</v>
      </c>
      <c r="CU28" s="34">
        <f t="shared" si="242"/>
        <v>2.1413284787964968</v>
      </c>
      <c r="CV28" s="34">
        <f t="shared" si="242"/>
        <v>2.0402789633276108</v>
      </c>
      <c r="CW28" s="34">
        <f t="shared" si="242"/>
        <v>2.1804835071167576</v>
      </c>
      <c r="CX28" s="34">
        <f t="shared" si="243"/>
        <v>2.1361117207328171</v>
      </c>
      <c r="CY28" s="34">
        <f t="shared" si="244"/>
        <v>2.0628501200384792</v>
      </c>
      <c r="CZ28" s="26"/>
      <c r="DA28" s="35" t="str">
        <f t="shared" si="35"/>
        <v>EYDAP</v>
      </c>
      <c r="DB28" s="26"/>
    </row>
    <row r="29" spans="2:106">
      <c r="B29" s="3">
        <f t="shared" si="36"/>
        <v>22</v>
      </c>
      <c r="C29" s="5" t="s">
        <v>138</v>
      </c>
      <c r="D29" s="7" t="s">
        <v>139</v>
      </c>
      <c r="E29" s="7" t="s">
        <v>140</v>
      </c>
      <c r="F29" s="7" t="s">
        <v>141</v>
      </c>
      <c r="G29" s="7" t="s">
        <v>140</v>
      </c>
      <c r="H29" s="7" t="s">
        <v>142</v>
      </c>
      <c r="I29" s="26"/>
      <c r="J29" s="84"/>
      <c r="K29" s="65">
        <v>0.10199999999999999</v>
      </c>
      <c r="L29" s="66">
        <v>50593832</v>
      </c>
      <c r="M29" s="28">
        <f t="shared" si="7"/>
        <v>5.1605708639999994</v>
      </c>
      <c r="O29" s="35" t="str">
        <f t="shared" si="8"/>
        <v>FRIGOGLASS</v>
      </c>
      <c r="P29" s="26"/>
      <c r="Q29" s="47">
        <v>457.22</v>
      </c>
      <c r="R29" s="47">
        <v>555.21</v>
      </c>
      <c r="S29" s="47">
        <v>581.25</v>
      </c>
      <c r="T29" s="47">
        <v>522.5</v>
      </c>
      <c r="U29" s="47">
        <v>487.04599999999999</v>
      </c>
      <c r="V29" s="47">
        <v>453.88099999999997</v>
      </c>
      <c r="W29" s="47">
        <v>413.2</v>
      </c>
      <c r="X29" s="43">
        <v>408.5</v>
      </c>
      <c r="Y29" s="43">
        <v>433.01000000000005</v>
      </c>
      <c r="Z29" s="26"/>
      <c r="AA29" s="47">
        <v>74.2</v>
      </c>
      <c r="AB29" s="47">
        <v>81.599999999999994</v>
      </c>
      <c r="AC29" s="47">
        <v>67.8</v>
      </c>
      <c r="AD29" s="47">
        <v>62.91</v>
      </c>
      <c r="AE29" s="47">
        <v>64.89</v>
      </c>
      <c r="AF29" s="47">
        <v>52.804000000000002</v>
      </c>
      <c r="AG29" s="47">
        <v>40.122999999999998</v>
      </c>
      <c r="AH29" s="43">
        <v>36.356499999999997</v>
      </c>
      <c r="AI29" s="43">
        <v>39.403910000000003</v>
      </c>
      <c r="AJ29" s="26"/>
      <c r="AK29" s="47">
        <v>20.64</v>
      </c>
      <c r="AL29" s="47">
        <v>20.059999999999999</v>
      </c>
      <c r="AM29" s="47">
        <v>-14.97</v>
      </c>
      <c r="AN29" s="47">
        <v>-21</v>
      </c>
      <c r="AO29" s="47">
        <v>-56.502000000000002</v>
      </c>
      <c r="AP29" s="47">
        <v>-62.085999999999999</v>
      </c>
      <c r="AQ29" s="47">
        <v>-57.73</v>
      </c>
      <c r="AR29" s="43">
        <v>-25.12</v>
      </c>
      <c r="AS29" s="43">
        <v>-12.55</v>
      </c>
      <c r="AT29" s="26"/>
      <c r="AU29" s="32">
        <f>AK29/($L$29/1000000)</f>
        <v>0.40795486690946836</v>
      </c>
      <c r="AV29" s="32">
        <f t="shared" ref="AV29:BA29" si="255">AL29/($L$29/1000000)</f>
        <v>0.39649101890522936</v>
      </c>
      <c r="AW29" s="32">
        <f t="shared" si="255"/>
        <v>-0.29588587004044287</v>
      </c>
      <c r="AX29" s="32">
        <f t="shared" si="255"/>
        <v>-0.41507035877416837</v>
      </c>
      <c r="AY29" s="32">
        <f t="shared" si="255"/>
        <v>-1.1167764481646696</v>
      </c>
      <c r="AZ29" s="32">
        <f t="shared" si="255"/>
        <v>-1.2271456330882389</v>
      </c>
      <c r="BA29" s="32">
        <f t="shared" si="255"/>
        <v>-1.1410481815253686</v>
      </c>
      <c r="BB29" s="32">
        <f t="shared" ref="BB29" si="256">AR29/($L$29/1000000)</f>
        <v>-0.49650321011462428</v>
      </c>
      <c r="BC29" s="32">
        <f t="shared" ref="BC29" si="257">AS29/($L$29/1000000)</f>
        <v>-0.24805395250551493</v>
      </c>
      <c r="BD29" s="26"/>
      <c r="BE29" s="47">
        <v>120</v>
      </c>
      <c r="BF29" s="47">
        <v>137</v>
      </c>
      <c r="BG29" s="47">
        <v>109.595</v>
      </c>
      <c r="BH29" s="47">
        <v>79.105000000000004</v>
      </c>
      <c r="BI29" s="47">
        <v>28.178999999999998</v>
      </c>
      <c r="BJ29" s="47">
        <v>-46.960999999999999</v>
      </c>
      <c r="BK29" s="47">
        <v>-134.953</v>
      </c>
      <c r="BL29" s="43">
        <v>-160.07300000000001</v>
      </c>
      <c r="BM29" s="43">
        <v>-172.62300000000002</v>
      </c>
      <c r="BN29" s="26"/>
      <c r="BO29" s="44" t="str">
        <f t="shared" si="248"/>
        <v>FRIGOGLASS</v>
      </c>
      <c r="BP29" s="37" t="str">
        <f t="shared" si="26"/>
        <v>June 16, 2017</v>
      </c>
      <c r="BQ29" s="36" t="s">
        <v>136</v>
      </c>
      <c r="BR29" s="1" t="s">
        <v>137</v>
      </c>
      <c r="BS29" s="25">
        <v>302103219557</v>
      </c>
      <c r="BT29" s="26"/>
      <c r="BU29" s="35" t="str">
        <f t="shared" si="249"/>
        <v>FRIGOGLASS</v>
      </c>
      <c r="BV29" s="26"/>
      <c r="BW29" s="34">
        <f>$M$29/AK29</f>
        <v>0.25002765813953487</v>
      </c>
      <c r="BX29" s="34">
        <f t="shared" ref="BX29:CA29" si="258">$M$29/AL29</f>
        <v>0.2572567728813559</v>
      </c>
      <c r="BY29" s="34">
        <f t="shared" si="258"/>
        <v>-0.34472751262525042</v>
      </c>
      <c r="BZ29" s="34">
        <f t="shared" si="258"/>
        <v>-0.24574146971428568</v>
      </c>
      <c r="CA29" s="34">
        <f t="shared" si="258"/>
        <v>-9.1334304343209077E-2</v>
      </c>
      <c r="CB29" s="34">
        <f>$M$29/AP29</f>
        <v>-8.3119718841606793E-2</v>
      </c>
      <c r="CC29" s="34">
        <f>$M$29/AQ29</f>
        <v>-8.9391492534210984E-2</v>
      </c>
      <c r="CD29" s="34">
        <f t="shared" ref="CD29:CE29" si="259">$M$29/AR29</f>
        <v>-0.20543673821656047</v>
      </c>
      <c r="CE29" s="34">
        <f t="shared" si="259"/>
        <v>-0.41120086565737046</v>
      </c>
      <c r="CF29" s="26"/>
      <c r="CG29" s="34">
        <f>$M$29/Q29</f>
        <v>1.1286844110056427E-2</v>
      </c>
      <c r="CH29" s="34">
        <f t="shared" ref="CH29:CM29" si="260">$M$29/R29</f>
        <v>9.2948089263521893E-3</v>
      </c>
      <c r="CI29" s="34">
        <f t="shared" si="260"/>
        <v>8.8784014864516127E-3</v>
      </c>
      <c r="CJ29" s="34">
        <f t="shared" si="260"/>
        <v>9.8766906488038271E-3</v>
      </c>
      <c r="CK29" s="34">
        <f t="shared" si="260"/>
        <v>1.059565393001893E-2</v>
      </c>
      <c r="CL29" s="34">
        <f t="shared" si="260"/>
        <v>1.1369876386101202E-2</v>
      </c>
      <c r="CM29" s="34">
        <f t="shared" si="260"/>
        <v>1.2489280890609872E-2</v>
      </c>
      <c r="CN29" s="34">
        <f t="shared" ref="CN29" si="261">$M$29/X29</f>
        <v>1.2632976411260708E-2</v>
      </c>
      <c r="CO29" s="34">
        <f t="shared" ref="CO29" si="262">$M$29/Y29</f>
        <v>1.1917902274774251E-2</v>
      </c>
      <c r="CP29" s="26"/>
      <c r="CQ29" s="34">
        <f>$M$29/BE29</f>
        <v>4.3004757199999993E-2</v>
      </c>
      <c r="CR29" s="34">
        <f t="shared" ref="CR29:CW29" si="263">$M$29/BF29</f>
        <v>3.7668400467153279E-2</v>
      </c>
      <c r="CS29" s="34">
        <f t="shared" si="263"/>
        <v>4.7087648743099592E-2</v>
      </c>
      <c r="CT29" s="34">
        <f t="shared" si="263"/>
        <v>6.5236974451678142E-2</v>
      </c>
      <c r="CU29" s="34">
        <f t="shared" si="263"/>
        <v>0.18313534419248376</v>
      </c>
      <c r="CV29" s="34">
        <f t="shared" si="263"/>
        <v>-0.10989056587381017</v>
      </c>
      <c r="CW29" s="34">
        <f t="shared" si="263"/>
        <v>-3.8239763947448366E-2</v>
      </c>
      <c r="CX29" s="34">
        <f t="shared" ref="CX29" si="264">$M$29/BL29</f>
        <v>-3.2238858920617466E-2</v>
      </c>
      <c r="CY29" s="34">
        <f t="shared" ref="CY29" si="265">$M$29/BM29</f>
        <v>-2.9895036374063703E-2</v>
      </c>
      <c r="CZ29" s="26"/>
      <c r="DA29" s="35" t="str">
        <f t="shared" si="35"/>
        <v>FRIGOGLASS</v>
      </c>
      <c r="DB29" s="26"/>
    </row>
    <row r="30" spans="2:106">
      <c r="B30" s="3">
        <f t="shared" si="36"/>
        <v>23</v>
      </c>
      <c r="C30" s="5" t="s">
        <v>143</v>
      </c>
      <c r="D30" s="7" t="s">
        <v>144</v>
      </c>
      <c r="E30" s="7" t="s">
        <v>145</v>
      </c>
      <c r="F30" s="7" t="s">
        <v>146</v>
      </c>
      <c r="G30" s="7" t="s">
        <v>145</v>
      </c>
      <c r="H30" s="7" t="s">
        <v>147</v>
      </c>
      <c r="I30" s="26"/>
      <c r="J30" s="84"/>
      <c r="K30" s="65">
        <v>8.0399999999999991</v>
      </c>
      <c r="L30" s="66">
        <v>116915862</v>
      </c>
      <c r="M30" s="28">
        <f t="shared" si="7"/>
        <v>940.00353047999988</v>
      </c>
      <c r="O30" s="35" t="str">
        <f t="shared" si="8"/>
        <v>MYTILINEOS</v>
      </c>
      <c r="P30" s="26"/>
      <c r="Q30" s="47">
        <v>1001.4</v>
      </c>
      <c r="R30" s="47">
        <v>1571</v>
      </c>
      <c r="S30" s="47">
        <v>1454</v>
      </c>
      <c r="T30" s="47">
        <v>1402.95</v>
      </c>
      <c r="U30" s="47">
        <v>1232.604</v>
      </c>
      <c r="V30" s="47">
        <v>1382.873</v>
      </c>
      <c r="W30" s="47">
        <v>1246.086</v>
      </c>
      <c r="X30" s="43">
        <v>1315.25</v>
      </c>
      <c r="Y30" s="43">
        <v>1378.95</v>
      </c>
      <c r="Z30" s="26"/>
      <c r="AA30" s="47">
        <v>155.55000000000001</v>
      </c>
      <c r="AB30" s="47">
        <v>192</v>
      </c>
      <c r="AC30" s="47">
        <v>164.29</v>
      </c>
      <c r="AD30" s="47">
        <v>204.85</v>
      </c>
      <c r="AE30" s="47">
        <v>253.94300000000001</v>
      </c>
      <c r="AF30" s="47">
        <v>234.37299999999999</v>
      </c>
      <c r="AG30" s="47">
        <v>222.363</v>
      </c>
      <c r="AH30" s="43">
        <v>239.23</v>
      </c>
      <c r="AI30" s="43">
        <v>265.45</v>
      </c>
      <c r="AJ30" s="26"/>
      <c r="AK30" s="47">
        <v>55.54</v>
      </c>
      <c r="AL30" s="47">
        <v>44.63</v>
      </c>
      <c r="AM30" s="47">
        <v>20.149999999999999</v>
      </c>
      <c r="AN30" s="47">
        <v>22.504999999999999</v>
      </c>
      <c r="AO30" s="47">
        <v>64.900000000000006</v>
      </c>
      <c r="AP30" s="47">
        <v>47.548000000000002</v>
      </c>
      <c r="AQ30" s="47">
        <v>36.6</v>
      </c>
      <c r="AR30" s="43">
        <v>41.23</v>
      </c>
      <c r="AS30" s="43">
        <v>42.23</v>
      </c>
      <c r="AT30" s="26"/>
      <c r="AU30" s="32">
        <f>AK30/($L$30/1000000)</f>
        <v>0.47504247114048559</v>
      </c>
      <c r="AV30" s="32">
        <f t="shared" ref="AV30:BA30" si="266">AL30/($L$30/1000000)</f>
        <v>0.38172750246668841</v>
      </c>
      <c r="AW30" s="32">
        <f t="shared" si="266"/>
        <v>0.17234616120779231</v>
      </c>
      <c r="AX30" s="32">
        <f t="shared" si="266"/>
        <v>0.19248885151272288</v>
      </c>
      <c r="AY30" s="32">
        <f t="shared" si="266"/>
        <v>0.55510004279829883</v>
      </c>
      <c r="AZ30" s="32">
        <f t="shared" si="266"/>
        <v>0.40668562149419896</v>
      </c>
      <c r="BA30" s="32">
        <f t="shared" si="266"/>
        <v>0.31304563276452602</v>
      </c>
      <c r="BB30" s="32">
        <f t="shared" ref="BB30" si="267">AR30/($L$30/1000000)</f>
        <v>0.35264676062517503</v>
      </c>
      <c r="BC30" s="32">
        <f t="shared" ref="BC30" si="268">AS30/($L$30/1000000)</f>
        <v>0.36119991999032597</v>
      </c>
      <c r="BD30" s="26"/>
      <c r="BE30" s="47">
        <v>724</v>
      </c>
      <c r="BF30" s="47">
        <v>749</v>
      </c>
      <c r="BG30" s="47">
        <v>752</v>
      </c>
      <c r="BH30" s="47">
        <v>864.29100000000005</v>
      </c>
      <c r="BI30" s="47">
        <v>909.553</v>
      </c>
      <c r="BJ30" s="47">
        <v>964.35799999999995</v>
      </c>
      <c r="BK30" s="47">
        <v>989.38199999999995</v>
      </c>
      <c r="BL30" s="43">
        <v>1054.23</v>
      </c>
      <c r="BM30" s="43">
        <v>1189.3599999999999</v>
      </c>
      <c r="BN30" s="26"/>
      <c r="BO30" s="44" t="str">
        <f t="shared" si="248"/>
        <v>MYTILINEOS</v>
      </c>
      <c r="BP30" s="37" t="str">
        <f t="shared" si="26"/>
        <v>June 16, 2017</v>
      </c>
      <c r="BQ30" s="36" t="s">
        <v>136</v>
      </c>
      <c r="BR30" s="1" t="s">
        <v>137</v>
      </c>
      <c r="BS30" s="25">
        <v>302103219557</v>
      </c>
      <c r="BT30" s="26"/>
      <c r="BU30" s="35" t="str">
        <f t="shared" si="249"/>
        <v>MYTILINEOS</v>
      </c>
      <c r="BV30" s="26"/>
      <c r="BW30" s="34">
        <f>$M$30/AK30</f>
        <v>16.924802493338134</v>
      </c>
      <c r="BX30" s="34">
        <f t="shared" ref="BX30:CA30" si="269">$M$30/AL30</f>
        <v>21.062144980506382</v>
      </c>
      <c r="BY30" s="34">
        <f t="shared" si="269"/>
        <v>46.650299279404464</v>
      </c>
      <c r="BZ30" s="34">
        <f t="shared" si="269"/>
        <v>41.768652765163296</v>
      </c>
      <c r="CA30" s="34">
        <f t="shared" si="269"/>
        <v>14.483875662249611</v>
      </c>
      <c r="CB30" s="34">
        <f>$M$30/AP30</f>
        <v>19.769570339025822</v>
      </c>
      <c r="CC30" s="34">
        <f>$M$30/AQ30</f>
        <v>25.6831565704918</v>
      </c>
      <c r="CD30" s="34">
        <f t="shared" ref="CD30:CE30" si="270">$M$30/AR30</f>
        <v>22.79901844482173</v>
      </c>
      <c r="CE30" s="34">
        <f t="shared" si="270"/>
        <v>22.259141143263083</v>
      </c>
      <c r="CF30" s="26"/>
      <c r="CG30" s="34">
        <f>$M$30/Q30</f>
        <v>0.93868936536848402</v>
      </c>
      <c r="CH30" s="34">
        <f t="shared" ref="CH30:CM30" si="271">$M$30/R30</f>
        <v>0.59834725046467208</v>
      </c>
      <c r="CI30" s="34">
        <f t="shared" si="271"/>
        <v>0.64649486277854185</v>
      </c>
      <c r="CJ30" s="34">
        <f t="shared" si="271"/>
        <v>0.67001926688762958</v>
      </c>
      <c r="CK30" s="34">
        <f t="shared" si="271"/>
        <v>0.76261599871491559</v>
      </c>
      <c r="CL30" s="34">
        <f t="shared" si="271"/>
        <v>0.67974682453124757</v>
      </c>
      <c r="CM30" s="34">
        <f t="shared" si="271"/>
        <v>0.75436489173299426</v>
      </c>
      <c r="CN30" s="34">
        <f t="shared" ref="CN30" si="272">$M$30/X30</f>
        <v>0.7146957084052461</v>
      </c>
      <c r="CO30" s="34">
        <f t="shared" ref="CO30" si="273">$M$30/Y30</f>
        <v>0.68168064866746425</v>
      </c>
      <c r="CP30" s="26"/>
      <c r="CQ30" s="34">
        <f>$M$30/BE30</f>
        <v>1.2983474177900551</v>
      </c>
      <c r="CR30" s="34">
        <f t="shared" ref="CR30:CW30" si="274">$M$30/BF30</f>
        <v>1.2550113891588783</v>
      </c>
      <c r="CS30" s="34">
        <f t="shared" si="274"/>
        <v>1.2500046947872339</v>
      </c>
      <c r="CT30" s="34">
        <f t="shared" si="274"/>
        <v>1.0876007391954792</v>
      </c>
      <c r="CU30" s="34">
        <f t="shared" si="274"/>
        <v>1.0334785663727126</v>
      </c>
      <c r="CV30" s="34">
        <f t="shared" si="274"/>
        <v>0.97474540624954631</v>
      </c>
      <c r="CW30" s="34">
        <f t="shared" si="274"/>
        <v>0.95009160312194874</v>
      </c>
      <c r="CX30" s="34">
        <f t="shared" ref="CX30" si="275">$M$30/BL30</f>
        <v>0.89164938436584029</v>
      </c>
      <c r="CY30" s="34">
        <f t="shared" ref="CY30" si="276">$M$30/BM30</f>
        <v>0.79034399213022122</v>
      </c>
      <c r="CZ30" s="26"/>
      <c r="DA30" s="35" t="str">
        <f t="shared" si="35"/>
        <v>MYTILINEOS</v>
      </c>
      <c r="DB30" s="26"/>
    </row>
    <row r="31" spans="2:106">
      <c r="B31" s="3">
        <f t="shared" si="36"/>
        <v>24</v>
      </c>
      <c r="C31" s="5" t="s">
        <v>148</v>
      </c>
      <c r="D31" s="7" t="s">
        <v>149</v>
      </c>
      <c r="E31" s="7" t="s">
        <v>150</v>
      </c>
      <c r="F31" s="7" t="s">
        <v>151</v>
      </c>
      <c r="G31" s="7" t="s">
        <v>150</v>
      </c>
      <c r="H31" s="7" t="s">
        <v>152</v>
      </c>
      <c r="I31" s="26"/>
      <c r="J31" s="84"/>
      <c r="K31" s="65">
        <v>7.95</v>
      </c>
      <c r="L31" s="66">
        <v>51950600</v>
      </c>
      <c r="M31" s="28">
        <f t="shared" si="7"/>
        <v>413.00727000000001</v>
      </c>
      <c r="O31" s="35" t="str">
        <f t="shared" si="8"/>
        <v>METKA</v>
      </c>
      <c r="P31" s="26"/>
      <c r="Q31" s="47">
        <v>613.70000000000005</v>
      </c>
      <c r="R31" s="47">
        <v>815.12</v>
      </c>
      <c r="S31" s="47">
        <v>547.5</v>
      </c>
      <c r="T31" s="47">
        <v>606.49099999999999</v>
      </c>
      <c r="U31" s="47">
        <v>609.27099999999996</v>
      </c>
      <c r="V31" s="47">
        <v>668.01599999999996</v>
      </c>
      <c r="W31" s="47">
        <v>445.1</v>
      </c>
      <c r="X31" s="43">
        <v>425.65</v>
      </c>
      <c r="Y31" s="43">
        <v>430.12</v>
      </c>
      <c r="Z31" s="26"/>
      <c r="AA31" s="47">
        <v>133.69999999999999</v>
      </c>
      <c r="AB31" s="47">
        <v>161.53</v>
      </c>
      <c r="AC31" s="47">
        <v>92.72</v>
      </c>
      <c r="AD31" s="47">
        <v>101.9</v>
      </c>
      <c r="AE31" s="47">
        <v>103.89100000000001</v>
      </c>
      <c r="AF31" s="47">
        <v>116.375</v>
      </c>
      <c r="AG31" s="47">
        <v>74.900000000000006</v>
      </c>
      <c r="AH31" s="43">
        <v>71.900000000000006</v>
      </c>
      <c r="AI31" s="43">
        <v>72.2</v>
      </c>
      <c r="AJ31" s="26"/>
      <c r="AK31" s="47">
        <v>78.12</v>
      </c>
      <c r="AL31" s="47">
        <v>115.01</v>
      </c>
      <c r="AM31" s="47">
        <v>70.05</v>
      </c>
      <c r="AN31" s="47">
        <v>91.6</v>
      </c>
      <c r="AO31" s="47">
        <v>90.094999999999999</v>
      </c>
      <c r="AP31" s="47">
        <v>68.917000000000002</v>
      </c>
      <c r="AQ31" s="47">
        <v>40.56</v>
      </c>
      <c r="AR31" s="43">
        <v>35.119999999999997</v>
      </c>
      <c r="AS31" s="43">
        <v>35.68</v>
      </c>
      <c r="AT31" s="26"/>
      <c r="AU31" s="32">
        <f>AK31/($L$31/1000000)</f>
        <v>1.5037362417373428</v>
      </c>
      <c r="AV31" s="32">
        <f t="shared" ref="AV31:BA31" si="277">AL31/($L$31/1000000)</f>
        <v>2.2138339114466437</v>
      </c>
      <c r="AW31" s="32">
        <f t="shared" si="277"/>
        <v>1.348396361158485</v>
      </c>
      <c r="AX31" s="32">
        <f t="shared" si="277"/>
        <v>1.7632135143771197</v>
      </c>
      <c r="AY31" s="32">
        <f t="shared" si="277"/>
        <v>1.7342436853472336</v>
      </c>
      <c r="AZ31" s="32">
        <f t="shared" si="277"/>
        <v>1.3265871808987768</v>
      </c>
      <c r="BA31" s="32">
        <f t="shared" si="277"/>
        <v>0.78074170461938841</v>
      </c>
      <c r="BB31" s="32">
        <f t="shared" ref="BB31" si="278">AR31/($L$31/1000000)</f>
        <v>0.67602684088345455</v>
      </c>
      <c r="BC31" s="32">
        <f t="shared" ref="BC31" si="279">AS31/($L$31/1000000)</f>
        <v>0.68680631215038901</v>
      </c>
      <c r="BD31" s="26"/>
      <c r="BE31" s="47">
        <v>238</v>
      </c>
      <c r="BF31" s="47">
        <v>330</v>
      </c>
      <c r="BG31" s="47">
        <v>352.8</v>
      </c>
      <c r="BH31" s="47">
        <v>433</v>
      </c>
      <c r="BI31" s="47">
        <v>507.79</v>
      </c>
      <c r="BJ31" s="47">
        <v>550.45699999999999</v>
      </c>
      <c r="BK31" s="47">
        <v>597.36699999999996</v>
      </c>
      <c r="BL31" s="43">
        <v>599.23</v>
      </c>
      <c r="BM31" s="43">
        <v>602.36</v>
      </c>
      <c r="BN31" s="26"/>
      <c r="BO31" s="44" t="str">
        <f t="shared" si="248"/>
        <v>METKA</v>
      </c>
      <c r="BP31" s="37" t="str">
        <f t="shared" si="26"/>
        <v>June 16, 2017</v>
      </c>
      <c r="BQ31" s="36" t="s">
        <v>136</v>
      </c>
      <c r="BR31" s="1" t="s">
        <v>137</v>
      </c>
      <c r="BS31" s="25">
        <v>302103219557</v>
      </c>
      <c r="BT31" s="26"/>
      <c r="BU31" s="35" t="str">
        <f t="shared" si="249"/>
        <v>METKA</v>
      </c>
      <c r="BV31" s="26"/>
      <c r="BW31" s="34">
        <f>$M$31/AK31</f>
        <v>5.2868314132104448</v>
      </c>
      <c r="BX31" s="34">
        <f t="shared" ref="BX31:CA31" si="280">$M$31/AL31</f>
        <v>3.5910552995391702</v>
      </c>
      <c r="BY31" s="34">
        <f t="shared" si="280"/>
        <v>5.8958925053533191</v>
      </c>
      <c r="BZ31" s="34">
        <f t="shared" si="280"/>
        <v>4.5088129912663755</v>
      </c>
      <c r="CA31" s="34">
        <f t="shared" si="280"/>
        <v>4.5841308618680285</v>
      </c>
      <c r="CB31" s="34">
        <f>$M$31/AP31</f>
        <v>5.9928213648301583</v>
      </c>
      <c r="CC31" s="34">
        <f>$M$31/AQ31</f>
        <v>10.182625</v>
      </c>
      <c r="CD31" s="34">
        <f t="shared" ref="CD31:CE31" si="281">$M$31/AR31</f>
        <v>11.759888097949887</v>
      </c>
      <c r="CE31" s="34">
        <f t="shared" si="281"/>
        <v>11.575315863228699</v>
      </c>
      <c r="CF31" s="26"/>
      <c r="CG31" s="34">
        <f>$M$31/Q31</f>
        <v>0.67297909401987943</v>
      </c>
      <c r="CH31" s="34">
        <f t="shared" ref="CH31:CM31" si="282">$M$31/R31</f>
        <v>0.50668278290313085</v>
      </c>
      <c r="CI31" s="34">
        <f t="shared" si="282"/>
        <v>0.75435117808219176</v>
      </c>
      <c r="CJ31" s="34">
        <f t="shared" si="282"/>
        <v>0.68097839869017018</v>
      </c>
      <c r="CK31" s="34">
        <f t="shared" si="282"/>
        <v>0.67787121001984341</v>
      </c>
      <c r="CL31" s="34">
        <f t="shared" si="282"/>
        <v>0.61825954767550484</v>
      </c>
      <c r="CM31" s="34">
        <f t="shared" si="282"/>
        <v>0.9278977083801393</v>
      </c>
      <c r="CN31" s="34">
        <f t="shared" ref="CN31" si="283">$M$31/X31</f>
        <v>0.97029782685304833</v>
      </c>
      <c r="CO31" s="34">
        <f t="shared" ref="CO31" si="284">$M$31/Y31</f>
        <v>0.96021405654236025</v>
      </c>
      <c r="CP31" s="26"/>
      <c r="CQ31" s="34">
        <f>$M$31/BE31</f>
        <v>1.7353246638655462</v>
      </c>
      <c r="CR31" s="34">
        <f t="shared" ref="CR31:CW31" si="285">$M$31/BF31</f>
        <v>1.2515371818181817</v>
      </c>
      <c r="CS31" s="34">
        <f t="shared" si="285"/>
        <v>1.1706555272108843</v>
      </c>
      <c r="CT31" s="34">
        <f t="shared" si="285"/>
        <v>0.95382741339491917</v>
      </c>
      <c r="CU31" s="34">
        <f t="shared" si="285"/>
        <v>0.81334266133637922</v>
      </c>
      <c r="CV31" s="34">
        <f t="shared" si="285"/>
        <v>0.75029887893150604</v>
      </c>
      <c r="CW31" s="34">
        <f t="shared" si="285"/>
        <v>0.69137945350178376</v>
      </c>
      <c r="CX31" s="34">
        <f t="shared" ref="CX31" si="286">$M$31/BL31</f>
        <v>0.68922996178428986</v>
      </c>
      <c r="CY31" s="34">
        <f t="shared" ref="CY31" si="287">$M$31/BM31</f>
        <v>0.68564856564180887</v>
      </c>
      <c r="CZ31" s="26"/>
      <c r="DA31" s="35" t="str">
        <f t="shared" si="35"/>
        <v>METKA</v>
      </c>
      <c r="DB31" s="26"/>
    </row>
    <row r="32" spans="2:106">
      <c r="B32" s="3">
        <f t="shared" si="36"/>
        <v>25</v>
      </c>
      <c r="C32" s="5" t="s">
        <v>153</v>
      </c>
      <c r="D32" s="7" t="s">
        <v>154</v>
      </c>
      <c r="E32" s="7" t="s">
        <v>155</v>
      </c>
      <c r="F32" s="7" t="s">
        <v>156</v>
      </c>
      <c r="G32" s="7" t="s">
        <v>155</v>
      </c>
      <c r="H32" s="7" t="s">
        <v>157</v>
      </c>
      <c r="I32" s="26"/>
      <c r="J32" s="84"/>
      <c r="K32" s="65">
        <v>5.43</v>
      </c>
      <c r="L32" s="66">
        <v>65368563</v>
      </c>
      <c r="M32" s="28">
        <f t="shared" si="7"/>
        <v>354.95129708999997</v>
      </c>
      <c r="O32" s="35" t="str">
        <f t="shared" si="8"/>
        <v>EXAE</v>
      </c>
      <c r="P32" s="26"/>
      <c r="Q32" s="47">
        <v>61.66</v>
      </c>
      <c r="R32" s="47">
        <v>46.28</v>
      </c>
      <c r="S32" s="47">
        <v>32.42</v>
      </c>
      <c r="T32" s="47">
        <v>79.89</v>
      </c>
      <c r="U32" s="47">
        <v>47.3</v>
      </c>
      <c r="V32" s="47">
        <v>35.034999999999997</v>
      </c>
      <c r="W32" s="47">
        <v>26.954999999999998</v>
      </c>
      <c r="X32" s="43">
        <v>31.231999999999999</v>
      </c>
      <c r="Y32" s="43">
        <v>36.56</v>
      </c>
      <c r="Z32" s="26"/>
      <c r="AA32" s="47">
        <v>37</v>
      </c>
      <c r="AB32" s="47">
        <v>23.9</v>
      </c>
      <c r="AC32" s="47">
        <v>11.52</v>
      </c>
      <c r="AD32" s="47">
        <v>60.5</v>
      </c>
      <c r="AE32" s="47">
        <v>25.8</v>
      </c>
      <c r="AF32" s="47">
        <v>14.958</v>
      </c>
      <c r="AG32" s="47">
        <v>8.02</v>
      </c>
      <c r="AH32" s="43">
        <v>13.25</v>
      </c>
      <c r="AI32" s="43">
        <v>16.559999999999999</v>
      </c>
      <c r="AJ32" s="26"/>
      <c r="AK32" s="47">
        <v>22.12</v>
      </c>
      <c r="AL32" s="47">
        <v>20.03</v>
      </c>
      <c r="AM32" s="47">
        <v>11.82</v>
      </c>
      <c r="AN32" s="47">
        <v>32.65</v>
      </c>
      <c r="AO32" s="47">
        <v>21</v>
      </c>
      <c r="AP32" s="47">
        <v>9.0380000000000003</v>
      </c>
      <c r="AQ32" s="47">
        <v>1.4</v>
      </c>
      <c r="AR32" s="43">
        <v>6.54</v>
      </c>
      <c r="AS32" s="43">
        <v>9.23</v>
      </c>
      <c r="AT32" s="26"/>
      <c r="AU32" s="32">
        <f>AK32/($L$32/1000000)</f>
        <v>0.33838895923106038</v>
      </c>
      <c r="AV32" s="32">
        <f t="shared" ref="AV32:BA32" si="288">AL32/($L$32/1000000)</f>
        <v>0.30641640386067537</v>
      </c>
      <c r="AW32" s="32">
        <f t="shared" si="288"/>
        <v>0.18082086338657929</v>
      </c>
      <c r="AX32" s="32">
        <f t="shared" si="288"/>
        <v>0.49947556595362208</v>
      </c>
      <c r="AY32" s="32">
        <f t="shared" si="288"/>
        <v>0.32125534104214593</v>
      </c>
      <c r="AZ32" s="32">
        <f t="shared" si="288"/>
        <v>0.13826217963518642</v>
      </c>
      <c r="BA32" s="32">
        <f t="shared" si="288"/>
        <v>2.1417022736143061E-2</v>
      </c>
      <c r="BB32" s="32">
        <f t="shared" ref="BB32" si="289">AR32/($L$32/1000000)</f>
        <v>0.10004809192455402</v>
      </c>
      <c r="BC32" s="32">
        <f t="shared" ref="BC32" si="290">AS32/($L$32/1000000)</f>
        <v>0.14119937132471463</v>
      </c>
      <c r="BD32" s="26"/>
      <c r="BE32" s="47">
        <v>149</v>
      </c>
      <c r="BF32" s="47">
        <v>150</v>
      </c>
      <c r="BG32" s="47">
        <v>153</v>
      </c>
      <c r="BH32" s="47">
        <v>180.9</v>
      </c>
      <c r="BI32" s="47">
        <v>189.2</v>
      </c>
      <c r="BJ32" s="47">
        <v>177.9</v>
      </c>
      <c r="BK32" s="47">
        <v>140.69200000000001</v>
      </c>
      <c r="BL32" s="43">
        <v>138.56</v>
      </c>
      <c r="BM32" s="43">
        <v>140.12</v>
      </c>
      <c r="BN32" s="26"/>
      <c r="BO32" s="44" t="str">
        <f t="shared" si="248"/>
        <v>EXAE</v>
      </c>
      <c r="BP32" s="37" t="str">
        <f t="shared" si="26"/>
        <v>June 16, 2017</v>
      </c>
      <c r="BQ32" s="36" t="s">
        <v>136</v>
      </c>
      <c r="BR32" s="1" t="s">
        <v>137</v>
      </c>
      <c r="BS32" s="25">
        <v>302103219557</v>
      </c>
      <c r="BT32" s="26"/>
      <c r="BU32" s="35" t="str">
        <f t="shared" si="249"/>
        <v>EXAE</v>
      </c>
      <c r="BV32" s="26"/>
      <c r="BW32" s="34">
        <f>$M$32/AK32</f>
        <v>16.046622834086797</v>
      </c>
      <c r="BX32" s="34">
        <f t="shared" ref="BX32:CA32" si="291">$M$32/AL32</f>
        <v>17.720983379430852</v>
      </c>
      <c r="BY32" s="34">
        <f t="shared" si="291"/>
        <v>30.029720565989845</v>
      </c>
      <c r="BZ32" s="34">
        <f t="shared" si="291"/>
        <v>10.871402667381316</v>
      </c>
      <c r="CA32" s="34">
        <f t="shared" si="291"/>
        <v>16.902442718571429</v>
      </c>
      <c r="CB32" s="34">
        <f>$M$32/AP32</f>
        <v>39.273212778269524</v>
      </c>
      <c r="CC32" s="34">
        <f>$M$32/AQ32</f>
        <v>253.53664077857141</v>
      </c>
      <c r="CD32" s="34">
        <f t="shared" ref="CD32:CE32" si="292">$M$32/AR32</f>
        <v>54.273898637614671</v>
      </c>
      <c r="CE32" s="34">
        <f t="shared" si="292"/>
        <v>38.456261873239434</v>
      </c>
      <c r="CF32" s="26"/>
      <c r="CG32" s="34">
        <f>$M$32/Q32</f>
        <v>5.7565893138177096</v>
      </c>
      <c r="CH32" s="34">
        <f t="shared" ref="CH32:CM32" si="293">$M$32/R32</f>
        <v>7.6696477331460668</v>
      </c>
      <c r="CI32" s="34">
        <f t="shared" si="293"/>
        <v>10.948528596236889</v>
      </c>
      <c r="CJ32" s="34">
        <f t="shared" si="293"/>
        <v>4.4430003390912498</v>
      </c>
      <c r="CK32" s="34">
        <f t="shared" si="293"/>
        <v>7.5042557524312894</v>
      </c>
      <c r="CL32" s="34">
        <f t="shared" si="293"/>
        <v>10.131334296846012</v>
      </c>
      <c r="CM32" s="34">
        <f t="shared" si="293"/>
        <v>13.168291489148581</v>
      </c>
      <c r="CN32" s="34">
        <f t="shared" ref="CN32" si="294">$M$32/X32</f>
        <v>11.364987739818135</v>
      </c>
      <c r="CO32" s="34">
        <f t="shared" ref="CO32" si="295">$M$32/Y32</f>
        <v>9.7087335090262563</v>
      </c>
      <c r="CP32" s="26"/>
      <c r="CQ32" s="34">
        <f>$M$32/BE32</f>
        <v>2.3822234704026846</v>
      </c>
      <c r="CR32" s="34">
        <f t="shared" ref="CR32:CW32" si="296">$M$32/BF32</f>
        <v>2.3663419805999997</v>
      </c>
      <c r="CS32" s="34">
        <f t="shared" si="296"/>
        <v>2.3199431182352939</v>
      </c>
      <c r="CT32" s="34">
        <f t="shared" si="296"/>
        <v>1.9621409457711441</v>
      </c>
      <c r="CU32" s="34">
        <f t="shared" si="296"/>
        <v>1.8760639381078223</v>
      </c>
      <c r="CV32" s="34">
        <f t="shared" si="296"/>
        <v>1.9952293259696456</v>
      </c>
      <c r="CW32" s="34">
        <f t="shared" si="296"/>
        <v>2.5228960928126685</v>
      </c>
      <c r="CX32" s="34">
        <f t="shared" ref="CX32" si="297">$M$32/BL32</f>
        <v>2.5617154813077363</v>
      </c>
      <c r="CY32" s="34">
        <f t="shared" ref="CY32" si="298">$M$32/BM32</f>
        <v>2.5331950977019693</v>
      </c>
      <c r="CZ32" s="26"/>
      <c r="DA32" s="35" t="str">
        <f t="shared" si="35"/>
        <v>EXAE</v>
      </c>
      <c r="DB32" s="26"/>
    </row>
    <row r="33" spans="2:106">
      <c r="C33" s="14"/>
      <c r="D33" s="7"/>
      <c r="E33" s="15"/>
      <c r="F33" s="15"/>
      <c r="G33" s="15"/>
      <c r="H33" s="15"/>
      <c r="I33" s="27"/>
      <c r="K33" s="23"/>
      <c r="L33" s="24"/>
      <c r="M33" s="24"/>
      <c r="N33" s="18"/>
      <c r="P33" s="27"/>
      <c r="Z33" s="27"/>
      <c r="AJ33" s="27"/>
      <c r="AT33" s="27"/>
      <c r="BD33" s="27"/>
      <c r="BN33" s="27"/>
      <c r="BT33" s="27"/>
      <c r="BV33" s="27"/>
      <c r="CF33" s="27"/>
      <c r="CP33" s="27"/>
      <c r="CZ33" s="27"/>
      <c r="DA33" s="51"/>
      <c r="DB33" s="27"/>
    </row>
    <row r="34" spans="2:106">
      <c r="B34" s="20"/>
      <c r="C34" s="21"/>
      <c r="D34" s="22"/>
      <c r="E34" s="21"/>
      <c r="F34" s="20"/>
      <c r="G34" s="21"/>
      <c r="H34" s="20"/>
      <c r="I34" s="27"/>
      <c r="K34" s="80"/>
      <c r="L34" s="80"/>
      <c r="M34" s="87"/>
      <c r="N34" s="18"/>
      <c r="P34" s="27"/>
      <c r="Z34" s="27"/>
      <c r="AJ34" s="27"/>
      <c r="AT34" s="27"/>
      <c r="BD34" s="27"/>
      <c r="BN34" s="27"/>
      <c r="BT34" s="27"/>
      <c r="BV34" s="27"/>
      <c r="CF34" s="27"/>
      <c r="CP34" s="27"/>
      <c r="CZ34" s="27"/>
      <c r="DB34" s="27"/>
    </row>
    <row r="35" spans="2:106">
      <c r="D35" s="13"/>
      <c r="AP35" s="4">
        <f>AP27/(L27/1000000)</f>
        <v>0.43800204008202676</v>
      </c>
      <c r="AQ35" s="4">
        <f>AQ27/(L27/1000000)</f>
        <v>1.6537516145112823</v>
      </c>
      <c r="AR35" s="4">
        <f>AR27/(L27/1000000)</f>
        <v>1.1029855248851181</v>
      </c>
    </row>
    <row r="36" spans="2:106">
      <c r="D36" s="13"/>
    </row>
    <row r="37" spans="2:106">
      <c r="D37" s="13"/>
      <c r="AA37" s="6" t="s">
        <v>122</v>
      </c>
      <c r="AK37" s="6" t="s">
        <v>121</v>
      </c>
    </row>
    <row r="38" spans="2:106">
      <c r="D38" s="13"/>
      <c r="AA38" s="31">
        <v>2010</v>
      </c>
      <c r="AB38" s="31">
        <v>2011</v>
      </c>
      <c r="AC38" s="31">
        <v>2012</v>
      </c>
      <c r="AD38" s="31">
        <v>2013</v>
      </c>
      <c r="AE38" s="31">
        <v>2014</v>
      </c>
      <c r="AF38" s="31">
        <v>2015</v>
      </c>
      <c r="AG38" s="31">
        <v>2016</v>
      </c>
      <c r="AH38" s="31">
        <v>2017</v>
      </c>
      <c r="AI38" s="31">
        <v>2018</v>
      </c>
      <c r="AK38" s="31">
        <v>2010</v>
      </c>
      <c r="AL38" s="31">
        <v>2011</v>
      </c>
      <c r="AM38" s="31">
        <v>2012</v>
      </c>
      <c r="AN38" s="31">
        <v>2013</v>
      </c>
      <c r="AO38" s="31">
        <v>2014</v>
      </c>
      <c r="AP38" s="31">
        <v>2015</v>
      </c>
      <c r="AQ38" s="31">
        <v>2016</v>
      </c>
      <c r="AR38" s="31">
        <v>2017</v>
      </c>
      <c r="AS38" s="31">
        <v>2018</v>
      </c>
    </row>
    <row r="39" spans="2:106">
      <c r="C39" s="16" t="s">
        <v>108</v>
      </c>
      <c r="D39" s="13"/>
      <c r="O39" s="35" t="str">
        <f t="shared" ref="O39:O45" si="299">O8</f>
        <v>FG EUROPE</v>
      </c>
      <c r="P39" s="50"/>
      <c r="Q39" s="51"/>
      <c r="R39" s="51"/>
      <c r="S39" s="50"/>
      <c r="T39" s="50"/>
      <c r="U39" s="50"/>
      <c r="V39" s="50"/>
      <c r="W39" s="50"/>
      <c r="X39" s="50"/>
      <c r="Y39" s="50"/>
      <c r="Z39" s="50"/>
      <c r="AA39" s="52">
        <f t="shared" ref="AA39:AI39" si="300">AA8/Q8</f>
        <v>0.12210104699546544</v>
      </c>
      <c r="AB39" s="52">
        <f t="shared" si="300"/>
        <v>0.11606032650114315</v>
      </c>
      <c r="AC39" s="52">
        <f t="shared" si="300"/>
        <v>0.14373391407642053</v>
      </c>
      <c r="AD39" s="52">
        <f t="shared" si="300"/>
        <v>0.14996518773397377</v>
      </c>
      <c r="AE39" s="52">
        <f t="shared" si="300"/>
        <v>5.6848184818481855E-2</v>
      </c>
      <c r="AF39" s="52">
        <f t="shared" si="300"/>
        <v>0.12343538165652489</v>
      </c>
      <c r="AG39" s="52">
        <f t="shared" si="300"/>
        <v>0.11742223165941183</v>
      </c>
      <c r="AH39" s="52">
        <f t="shared" si="300"/>
        <v>0.11627965763224282</v>
      </c>
      <c r="AI39" s="52">
        <f t="shared" si="300"/>
        <v>0.11640296585878818</v>
      </c>
      <c r="AJ39" s="50"/>
      <c r="AK39" s="52">
        <f t="shared" ref="AK39:AS39" si="301">AK8/Q8</f>
        <v>3.5934046549273124E-2</v>
      </c>
      <c r="AL39" s="52">
        <f t="shared" si="301"/>
        <v>4.1835465885844927E-2</v>
      </c>
      <c r="AM39" s="52">
        <f t="shared" si="301"/>
        <v>4.3123773870160725E-2</v>
      </c>
      <c r="AN39" s="52">
        <f t="shared" si="301"/>
        <v>3.6729463285672483E-2</v>
      </c>
      <c r="AO39" s="52">
        <f t="shared" si="301"/>
        <v>-4.9532453245324529E-2</v>
      </c>
      <c r="AP39" s="52">
        <f t="shared" si="301"/>
        <v>2.1019222078590871E-3</v>
      </c>
      <c r="AQ39" s="52">
        <f t="shared" si="301"/>
        <v>2.5480411933326255E-2</v>
      </c>
      <c r="AR39" s="52">
        <f t="shared" si="301"/>
        <v>2.527818644179192E-2</v>
      </c>
      <c r="AS39" s="52">
        <f t="shared" si="301"/>
        <v>2.5648111121427904E-2</v>
      </c>
      <c r="BO39" s="7" t="str">
        <f>BO8</f>
        <v>FG EUROPE</v>
      </c>
    </row>
    <row r="40" spans="2:106">
      <c r="C40" t="s">
        <v>158</v>
      </c>
      <c r="D40" s="13"/>
      <c r="O40" s="35" t="str">
        <f t="shared" si="299"/>
        <v>FF GROUP (FOLLI FOLLIE)</v>
      </c>
      <c r="P40" s="50"/>
      <c r="Q40" s="51"/>
      <c r="R40" s="51"/>
      <c r="S40" s="50"/>
      <c r="T40" s="50"/>
      <c r="U40" s="50"/>
      <c r="V40" s="50"/>
      <c r="W40" s="50"/>
      <c r="X40" s="50"/>
      <c r="Y40" s="50"/>
      <c r="Z40" s="50"/>
      <c r="AA40" s="52">
        <f t="shared" ref="AA40:AA58" si="302">AA9/Q9</f>
        <v>0.19537975327078239</v>
      </c>
      <c r="AB40" s="52">
        <f t="shared" ref="AB40:AB58" si="303">AB9/R9</f>
        <v>0.19458086263546981</v>
      </c>
      <c r="AC40" s="52">
        <f t="shared" ref="AC40:AC58" si="304">AC9/S9</f>
        <v>0.19172454798518959</v>
      </c>
      <c r="AD40" s="52">
        <f t="shared" ref="AD40:AD58" si="305">AD9/T9</f>
        <v>0.20839545964167108</v>
      </c>
      <c r="AE40" s="52">
        <f t="shared" ref="AE40:AE63" si="306">AE9/U9</f>
        <v>0.2234351030287493</v>
      </c>
      <c r="AF40" s="52">
        <f t="shared" ref="AF40:AF63" si="307">AF9/V9</f>
        <v>0.22212658333307578</v>
      </c>
      <c r="AG40" s="52">
        <f t="shared" ref="AG40:AG63" si="308">AG9/W9</f>
        <v>0.21824722454533121</v>
      </c>
      <c r="AH40" s="52">
        <f t="shared" ref="AH40:AI63" si="309">AH9/X9</f>
        <v>0.23026083323589988</v>
      </c>
      <c r="AI40" s="52">
        <f t="shared" si="309"/>
        <v>0.24293574148741723</v>
      </c>
      <c r="AJ40" s="50"/>
      <c r="AK40" s="52">
        <f t="shared" ref="AK40:AK58" si="310">AK9/Q9</f>
        <v>0.10028935937212759</v>
      </c>
      <c r="AL40" s="52">
        <f t="shared" ref="AL40:AL58" si="311">AL9/R9</f>
        <v>8.7641953354348004E-2</v>
      </c>
      <c r="AM40" s="52">
        <f t="shared" ref="AM40:AM58" si="312">AM9/S9</f>
        <v>8.6141955622821009E-2</v>
      </c>
      <c r="AN40" s="52">
        <f t="shared" ref="AN40:AN58" si="313">AN9/T9</f>
        <v>0.37196779660241724</v>
      </c>
      <c r="AO40" s="52">
        <f t="shared" ref="AO40:AO63" si="314">AO9/U9</f>
        <v>0.14572331975143307</v>
      </c>
      <c r="AP40" s="52">
        <f t="shared" ref="AP40:AP63" si="315">AP9/V9</f>
        <v>0.15643475741721902</v>
      </c>
      <c r="AQ40" s="52">
        <f t="shared" ref="AQ40:AQ63" si="316">AQ9/W9</f>
        <v>0.1696808919929593</v>
      </c>
      <c r="AR40" s="52">
        <f t="shared" ref="AR40:AS63" si="317">AR9/X9</f>
        <v>0.17435100828634351</v>
      </c>
      <c r="AS40" s="52">
        <f t="shared" si="317"/>
        <v>0.17914965989055479</v>
      </c>
      <c r="BO40" s="7" t="str">
        <f t="shared" ref="BO40:BO63" si="318">BO9</f>
        <v>FF GROUP (FOLLI FOLLIE)</v>
      </c>
    </row>
    <row r="41" spans="2:106">
      <c r="C41" t="s">
        <v>109</v>
      </c>
      <c r="D41" s="13"/>
      <c r="O41" s="35" t="str">
        <f t="shared" si="299"/>
        <v>FOURLIS</v>
      </c>
      <c r="P41" s="50"/>
      <c r="Q41" s="51"/>
      <c r="R41" s="51"/>
      <c r="S41" s="50"/>
      <c r="T41" s="50"/>
      <c r="U41" s="50"/>
      <c r="V41" s="50"/>
      <c r="W41" s="50"/>
      <c r="X41" s="50"/>
      <c r="Y41" s="50"/>
      <c r="Z41" s="50"/>
      <c r="AA41" s="52">
        <f t="shared" si="302"/>
        <v>7.3101935281673594E-2</v>
      </c>
      <c r="AB41" s="52">
        <f t="shared" si="303"/>
        <v>6.3822165024905925E-2</v>
      </c>
      <c r="AC41" s="52">
        <f t="shared" si="304"/>
        <v>4.782867340868531E-2</v>
      </c>
      <c r="AD41" s="52">
        <f t="shared" si="305"/>
        <v>6.2984940647852178E-2</v>
      </c>
      <c r="AE41" s="52">
        <f t="shared" si="306"/>
        <v>6.2655732152792895E-2</v>
      </c>
      <c r="AF41" s="52">
        <f t="shared" si="307"/>
        <v>7.8679284435457783E-2</v>
      </c>
      <c r="AG41" s="52">
        <f t="shared" si="308"/>
        <v>8.9705373912555952E-2</v>
      </c>
      <c r="AH41" s="52">
        <f t="shared" si="309"/>
        <v>8.9705373912555952E-2</v>
      </c>
      <c r="AI41" s="52">
        <f t="shared" si="309"/>
        <v>8.9705373912555952E-2</v>
      </c>
      <c r="AJ41" s="50"/>
      <c r="AK41" s="52">
        <f t="shared" si="310"/>
        <v>2.3969286217973829E-2</v>
      </c>
      <c r="AL41" s="52">
        <f t="shared" si="311"/>
        <v>4.0524907073376092E-3</v>
      </c>
      <c r="AM41" s="52">
        <f t="shared" si="312"/>
        <v>-2.6776918500892328E-2</v>
      </c>
      <c r="AN41" s="52">
        <f t="shared" si="313"/>
        <v>-2.0564335149316462E-2</v>
      </c>
      <c r="AO41" s="52">
        <f t="shared" si="314"/>
        <v>-2.7759634225996081E-2</v>
      </c>
      <c r="AP41" s="52">
        <f t="shared" si="315"/>
        <v>6.1045936463968416E-4</v>
      </c>
      <c r="AQ41" s="52">
        <f t="shared" si="316"/>
        <v>1.4037489370847624E-2</v>
      </c>
      <c r="AR41" s="52">
        <f t="shared" si="317"/>
        <v>1.4037489370847624E-2</v>
      </c>
      <c r="AS41" s="52">
        <f t="shared" si="317"/>
        <v>1.5964333566675665E-2</v>
      </c>
      <c r="BO41" s="7" t="str">
        <f t="shared" si="318"/>
        <v>FOURLIS</v>
      </c>
    </row>
    <row r="42" spans="2:106">
      <c r="C42" t="s">
        <v>129</v>
      </c>
      <c r="D42" s="13"/>
      <c r="O42" s="35" t="str">
        <f t="shared" si="299"/>
        <v>CENERGY HOLDINGS (HELLENIC CABLES) *</v>
      </c>
      <c r="P42" s="50"/>
      <c r="Q42" s="51"/>
      <c r="R42" s="51"/>
      <c r="S42" s="50"/>
      <c r="T42" s="50"/>
      <c r="U42" s="50"/>
      <c r="V42" s="50"/>
      <c r="W42" s="50"/>
      <c r="X42" s="50"/>
      <c r="Y42" s="50"/>
      <c r="Z42" s="50"/>
      <c r="AA42" s="52">
        <f t="shared" si="302"/>
        <v>3.758150047756792E-2</v>
      </c>
      <c r="AB42" s="52">
        <f t="shared" si="303"/>
        <v>5.0290729873235872E-2</v>
      </c>
      <c r="AC42" s="52">
        <f t="shared" si="304"/>
        <v>2.4354713889015341E-2</v>
      </c>
      <c r="AD42" s="52">
        <f t="shared" si="305"/>
        <v>3.1852170993445792E-3</v>
      </c>
      <c r="AE42" s="52">
        <f t="shared" si="306"/>
        <v>-2.9685806560380057E-2</v>
      </c>
      <c r="AF42" s="52">
        <f t="shared" si="307"/>
        <v>8.1711384275440516E-2</v>
      </c>
      <c r="AG42" s="52">
        <f t="shared" si="308"/>
        <v>8.0224061291604934E-2</v>
      </c>
      <c r="AH42" s="52">
        <f t="shared" si="309"/>
        <v>8.0224061291604934E-2</v>
      </c>
      <c r="AI42" s="52">
        <f t="shared" si="309"/>
        <v>8.0224061291604934E-2</v>
      </c>
      <c r="AJ42" s="50"/>
      <c r="AK42" s="52">
        <f t="shared" si="310"/>
        <v>2.65309036616816E-4</v>
      </c>
      <c r="AL42" s="52">
        <f t="shared" si="311"/>
        <v>4.2321001861664745E-3</v>
      </c>
      <c r="AM42" s="52">
        <f t="shared" si="312"/>
        <v>-2.547685164109801E-2</v>
      </c>
      <c r="AN42" s="52">
        <f t="shared" si="313"/>
        <v>-6.0965197168398752E-2</v>
      </c>
      <c r="AO42" s="52">
        <f t="shared" si="314"/>
        <v>-8.4328706146823446E-2</v>
      </c>
      <c r="AP42" s="52">
        <f t="shared" si="315"/>
        <v>9.9911201515769463E-3</v>
      </c>
      <c r="AQ42" s="52">
        <f t="shared" si="316"/>
        <v>-5.4078276896389723E-3</v>
      </c>
      <c r="AR42" s="52">
        <f t="shared" si="317"/>
        <v>-4.2516374118582419E-3</v>
      </c>
      <c r="AS42" s="52">
        <f t="shared" si="317"/>
        <v>-2.778847981606694E-3</v>
      </c>
      <c r="BO42" s="7" t="str">
        <f t="shared" si="318"/>
        <v>CENERGY HOLDINGS (HELLENIC CABLES) *</v>
      </c>
    </row>
    <row r="43" spans="2:106">
      <c r="C43" t="s">
        <v>168</v>
      </c>
      <c r="D43" s="13"/>
      <c r="O43" s="35" t="str">
        <f t="shared" si="299"/>
        <v>HEL. PETROLEUM (ELPE)</v>
      </c>
      <c r="P43" s="50"/>
      <c r="Q43" s="51"/>
      <c r="R43" s="51"/>
      <c r="S43" s="50"/>
      <c r="T43" s="50"/>
      <c r="U43" s="50"/>
      <c r="V43" s="50"/>
      <c r="W43" s="50"/>
      <c r="X43" s="50"/>
      <c r="Y43" s="50"/>
      <c r="Z43" s="50"/>
      <c r="AA43" s="52">
        <f t="shared" si="302"/>
        <v>5.8612531490343352E-2</v>
      </c>
      <c r="AB43" s="52">
        <f t="shared" si="303"/>
        <v>3.5550479168488656E-2</v>
      </c>
      <c r="AC43" s="52">
        <f t="shared" si="304"/>
        <v>2.8492377878414767E-2</v>
      </c>
      <c r="AD43" s="52">
        <f t="shared" si="305"/>
        <v>3.3077246534228126E-3</v>
      </c>
      <c r="AE43" s="52">
        <f t="shared" si="306"/>
        <v>-9.9151337139866905E-3</v>
      </c>
      <c r="AF43" s="52">
        <f t="shared" si="307"/>
        <v>6.0796932767355878E-2</v>
      </c>
      <c r="AG43" s="52">
        <f t="shared" si="308"/>
        <v>0.12511356792585784</v>
      </c>
      <c r="AH43" s="52">
        <f t="shared" si="309"/>
        <v>0.12511356792585784</v>
      </c>
      <c r="AI43" s="52">
        <f t="shared" si="309"/>
        <v>0.12511356792585784</v>
      </c>
      <c r="AJ43" s="50"/>
      <c r="AK43" s="52">
        <f t="shared" si="310"/>
        <v>1.8376381195509391E-2</v>
      </c>
      <c r="AL43" s="52">
        <f t="shared" si="311"/>
        <v>1.226419493269036E-2</v>
      </c>
      <c r="AM43" s="52">
        <f t="shared" si="312"/>
        <v>8.1718466271908999E-3</v>
      </c>
      <c r="AN43" s="52">
        <f t="shared" si="313"/>
        <v>-2.7829231272386575E-2</v>
      </c>
      <c r="AO43" s="52">
        <f t="shared" si="314"/>
        <v>-3.8532712134064256E-2</v>
      </c>
      <c r="AP43" s="52">
        <f t="shared" si="315"/>
        <v>6.4357113514993836E-3</v>
      </c>
      <c r="AQ43" s="52">
        <f t="shared" si="316"/>
        <v>4.9365838498437779E-2</v>
      </c>
      <c r="AR43" s="52">
        <f t="shared" si="317"/>
        <v>4.9365838498437786E-2</v>
      </c>
      <c r="AS43" s="52">
        <f t="shared" si="317"/>
        <v>4.9365838498437786E-2</v>
      </c>
      <c r="BO43" s="7" t="str">
        <f t="shared" si="318"/>
        <v>HEL. PETROLEUM (ELPE)</v>
      </c>
    </row>
    <row r="44" spans="2:106">
      <c r="C44" t="s">
        <v>169</v>
      </c>
      <c r="D44" s="13"/>
      <c r="O44" s="35" t="str">
        <f t="shared" si="299"/>
        <v>IASO</v>
      </c>
      <c r="P44" s="50"/>
      <c r="Q44" s="51"/>
      <c r="R44" s="51"/>
      <c r="S44" s="50"/>
      <c r="T44" s="50"/>
      <c r="U44" s="50"/>
      <c r="V44" s="50"/>
      <c r="W44" s="50"/>
      <c r="X44" s="50"/>
      <c r="Y44" s="50"/>
      <c r="Z44" s="50"/>
      <c r="AA44" s="52">
        <f t="shared" si="302"/>
        <v>0.12937414030030667</v>
      </c>
      <c r="AB44" s="52">
        <f t="shared" si="303"/>
        <v>0.16186153690869265</v>
      </c>
      <c r="AC44" s="52">
        <f t="shared" si="304"/>
        <v>0.19398061865635571</v>
      </c>
      <c r="AD44" s="52">
        <f t="shared" si="305"/>
        <v>0.15861741470334351</v>
      </c>
      <c r="AE44" s="52">
        <f t="shared" si="306"/>
        <v>0.14717240195657769</v>
      </c>
      <c r="AF44" s="52">
        <f t="shared" si="307"/>
        <v>0.13131496278430696</v>
      </c>
      <c r="AG44" s="52">
        <f t="shared" si="308"/>
        <v>0.18143644449644583</v>
      </c>
      <c r="AH44" s="52">
        <f t="shared" si="309"/>
        <v>0.18143644449644586</v>
      </c>
      <c r="AI44" s="52">
        <f t="shared" si="309"/>
        <v>0.18143644449644586</v>
      </c>
      <c r="AJ44" s="50"/>
      <c r="AK44" s="52">
        <f t="shared" si="310"/>
        <v>-2.459634154072272E-4</v>
      </c>
      <c r="AL44" s="52">
        <f t="shared" si="311"/>
        <v>-1.8303540870300097E-3</v>
      </c>
      <c r="AM44" s="52">
        <f t="shared" si="312"/>
        <v>-0.26059287900757211</v>
      </c>
      <c r="AN44" s="52">
        <f t="shared" si="313"/>
        <v>-1.4774417751728686E-2</v>
      </c>
      <c r="AO44" s="52">
        <f t="shared" si="314"/>
        <v>-2.619698790011156E-2</v>
      </c>
      <c r="AP44" s="52">
        <f t="shared" si="315"/>
        <v>9.4382934069501878E-2</v>
      </c>
      <c r="AQ44" s="52">
        <f t="shared" si="316"/>
        <v>3.6030913621816499E-2</v>
      </c>
      <c r="AR44" s="52">
        <f t="shared" si="317"/>
        <v>3.6030913621816499E-2</v>
      </c>
      <c r="AS44" s="52">
        <f t="shared" si="317"/>
        <v>3.6030913621816499E-2</v>
      </c>
      <c r="BO44" s="7" t="str">
        <f t="shared" si="318"/>
        <v>IASO</v>
      </c>
    </row>
    <row r="45" spans="2:106">
      <c r="D45" s="13"/>
      <c r="O45" s="35" t="str">
        <f t="shared" si="299"/>
        <v>INTRALOT</v>
      </c>
      <c r="P45" s="50"/>
      <c r="Q45" s="51"/>
      <c r="R45" s="51"/>
      <c r="S45" s="50"/>
      <c r="T45" s="50"/>
      <c r="U45" s="50"/>
      <c r="V45" s="50"/>
      <c r="W45" s="50"/>
      <c r="X45" s="50"/>
      <c r="Y45" s="50"/>
      <c r="Z45" s="50"/>
      <c r="AA45" s="52">
        <f t="shared" si="302"/>
        <v>0.13682811383849547</v>
      </c>
      <c r="AB45" s="52">
        <f t="shared" si="303"/>
        <v>0.12792072883693156</v>
      </c>
      <c r="AC45" s="52">
        <f t="shared" si="304"/>
        <v>0.12920908777958998</v>
      </c>
      <c r="AD45" s="52">
        <f t="shared" si="305"/>
        <v>0.12656048017772811</v>
      </c>
      <c r="AE45" s="52">
        <f t="shared" si="306"/>
        <v>9.4647096913447012E-2</v>
      </c>
      <c r="AF45" s="52">
        <f t="shared" si="307"/>
        <v>0.13346823148522866</v>
      </c>
      <c r="AG45" s="52">
        <f t="shared" si="308"/>
        <v>0.13281958295557572</v>
      </c>
      <c r="AH45" s="52">
        <f t="shared" si="309"/>
        <v>0.13281958295557572</v>
      </c>
      <c r="AI45" s="52">
        <f t="shared" si="309"/>
        <v>0.13281958295557572</v>
      </c>
      <c r="AJ45" s="50"/>
      <c r="AK45" s="52">
        <f t="shared" si="310"/>
        <v>3.0399176855145687E-2</v>
      </c>
      <c r="AL45" s="52">
        <f t="shared" si="311"/>
        <v>1.4721953767359696E-2</v>
      </c>
      <c r="AM45" s="52">
        <f t="shared" si="312"/>
        <v>4.4511692324935353E-3</v>
      </c>
      <c r="AN45" s="52">
        <f t="shared" si="313"/>
        <v>-2.9666824733830055E-3</v>
      </c>
      <c r="AO45" s="52">
        <f t="shared" si="314"/>
        <v>-2.671055471616663E-2</v>
      </c>
      <c r="AP45" s="52">
        <f t="shared" si="315"/>
        <v>-5.2731687575880218E-2</v>
      </c>
      <c r="AQ45" s="52">
        <f t="shared" si="316"/>
        <v>6.7996373526745251E-4</v>
      </c>
      <c r="AR45" s="52">
        <f t="shared" si="317"/>
        <v>3.3007948313954001E-3</v>
      </c>
      <c r="AS45" s="52">
        <f t="shared" si="317"/>
        <v>6.2974513856432568E-3</v>
      </c>
      <c r="BO45" s="7" t="str">
        <f t="shared" si="318"/>
        <v>INTRALOT</v>
      </c>
    </row>
    <row r="46" spans="2:106">
      <c r="D46" s="13"/>
      <c r="O46" s="35" t="str">
        <f t="shared" ref="O46:O51" si="319">O15</f>
        <v>JUMBO **</v>
      </c>
      <c r="P46" s="50"/>
      <c r="Q46" s="51"/>
      <c r="R46" s="51"/>
      <c r="S46" s="50"/>
      <c r="T46" s="50"/>
      <c r="U46" s="50"/>
      <c r="V46" s="50"/>
      <c r="W46" s="50"/>
      <c r="X46" s="50"/>
      <c r="Y46" s="50"/>
      <c r="Z46" s="50"/>
      <c r="AA46" s="52">
        <f t="shared" si="302"/>
        <v>0.26675704833219316</v>
      </c>
      <c r="AB46" s="52">
        <f t="shared" si="303"/>
        <v>0.24695280595747968</v>
      </c>
      <c r="AC46" s="52">
        <f t="shared" si="304"/>
        <v>0.27194644258193479</v>
      </c>
      <c r="AD46" s="52">
        <f t="shared" si="305"/>
        <v>0.26683393570098668</v>
      </c>
      <c r="AE46" s="52">
        <f t="shared" si="306"/>
        <v>0.27129421864840914</v>
      </c>
      <c r="AF46" s="52">
        <f t="shared" si="307"/>
        <v>0.27296137339055793</v>
      </c>
      <c r="AG46" s="52">
        <f t="shared" si="308"/>
        <v>0.28860149812284802</v>
      </c>
      <c r="AH46" s="52">
        <f t="shared" si="309"/>
        <v>0.28860149812284802</v>
      </c>
      <c r="AI46" s="52">
        <f t="shared" si="309"/>
        <v>0.28860149812284802</v>
      </c>
      <c r="AJ46" s="50"/>
      <c r="AK46" s="52">
        <f t="shared" si="310"/>
        <v>0.1624406683333551</v>
      </c>
      <c r="AL46" s="52">
        <f t="shared" si="311"/>
        <v>0.19321355280019675</v>
      </c>
      <c r="AM46" s="52">
        <f t="shared" si="312"/>
        <v>0.19685811911348461</v>
      </c>
      <c r="AN46" s="52">
        <f t="shared" si="313"/>
        <v>0.14728038471877894</v>
      </c>
      <c r="AO46" s="52">
        <f t="shared" si="314"/>
        <v>0.18685926545783657</v>
      </c>
      <c r="AP46" s="52">
        <f t="shared" si="315"/>
        <v>0.17991416309012875</v>
      </c>
      <c r="AQ46" s="52">
        <f t="shared" si="316"/>
        <v>0.19020040343728903</v>
      </c>
      <c r="AR46" s="52">
        <f t="shared" si="317"/>
        <v>0.19020040343728903</v>
      </c>
      <c r="AS46" s="52">
        <f t="shared" si="317"/>
        <v>0.190200403437289</v>
      </c>
      <c r="BO46" s="7" t="str">
        <f t="shared" si="318"/>
        <v>JUMBO **</v>
      </c>
    </row>
    <row r="47" spans="2:106" s="40" customFormat="1">
      <c r="B47" s="39"/>
      <c r="D47" s="41"/>
      <c r="F47" s="39"/>
      <c r="H47" s="39"/>
      <c r="K47" s="39"/>
      <c r="L47" s="39"/>
      <c r="M47" s="39"/>
      <c r="O47" s="53" t="str">
        <f t="shared" si="319"/>
        <v>KORRES</v>
      </c>
      <c r="P47" s="54"/>
      <c r="Q47" s="55"/>
      <c r="R47" s="55"/>
      <c r="S47" s="54"/>
      <c r="T47" s="54"/>
      <c r="U47" s="54"/>
      <c r="V47" s="54"/>
      <c r="W47" s="54"/>
      <c r="X47" s="54"/>
      <c r="Y47" s="54"/>
      <c r="Z47" s="54"/>
      <c r="AA47" s="56">
        <f t="shared" si="302"/>
        <v>0.18920026840923823</v>
      </c>
      <c r="AB47" s="56">
        <f t="shared" si="303"/>
        <v>0.17860285698928816</v>
      </c>
      <c r="AC47" s="56">
        <f t="shared" si="304"/>
        <v>9.9915072188639653E-2</v>
      </c>
      <c r="AD47" s="56">
        <f t="shared" si="305"/>
        <v>0.17836557558660424</v>
      </c>
      <c r="AE47" s="56">
        <f t="shared" si="306"/>
        <v>0.10087930357043107</v>
      </c>
      <c r="AF47" s="56">
        <f t="shared" si="307"/>
        <v>0.1507181259013585</v>
      </c>
      <c r="AG47" s="56">
        <f t="shared" si="308"/>
        <v>8.9801897037315614E-2</v>
      </c>
      <c r="AH47" s="56">
        <f t="shared" si="309"/>
        <v>0.12</v>
      </c>
      <c r="AI47" s="56">
        <f t="shared" si="309"/>
        <v>0.12962962962962962</v>
      </c>
      <c r="AJ47" s="54"/>
      <c r="AK47" s="56">
        <f t="shared" si="310"/>
        <v>4.2010325531660342E-2</v>
      </c>
      <c r="AL47" s="56">
        <f t="shared" si="311"/>
        <v>-7.8696259589499967E-2</v>
      </c>
      <c r="AM47" s="56">
        <f t="shared" si="312"/>
        <v>-0.10433631413298695</v>
      </c>
      <c r="AN47" s="56">
        <f t="shared" si="313"/>
        <v>-0.11485591335774954</v>
      </c>
      <c r="AO47" s="56">
        <f t="shared" si="314"/>
        <v>-3.6849290909485077E-2</v>
      </c>
      <c r="AP47" s="56">
        <f t="shared" si="315"/>
        <v>-2.5597503582036725E-2</v>
      </c>
      <c r="AQ47" s="56">
        <f t="shared" si="316"/>
        <v>-4.2527136009198108E-2</v>
      </c>
      <c r="AR47" s="56">
        <f t="shared" si="317"/>
        <v>-0.04</v>
      </c>
      <c r="AS47" s="56">
        <f t="shared" si="317"/>
        <v>-1.8518518518518517E-2</v>
      </c>
      <c r="AU47" s="39"/>
      <c r="AV47" s="39"/>
      <c r="BE47" s="39"/>
      <c r="BF47" s="39"/>
      <c r="BO47" s="42" t="str">
        <f t="shared" si="318"/>
        <v>KORRES</v>
      </c>
      <c r="BP47" s="39"/>
      <c r="BQ47" s="39"/>
      <c r="BR47" s="39"/>
      <c r="BS47" s="39"/>
      <c r="BU47" s="39"/>
      <c r="BW47" s="39"/>
      <c r="BX47" s="39"/>
      <c r="BY47" s="39"/>
      <c r="BZ47" s="39"/>
      <c r="CA47" s="39"/>
      <c r="CB47" s="39"/>
      <c r="CC47" s="39"/>
      <c r="CD47" s="39"/>
      <c r="CE47" s="39"/>
      <c r="CQ47" s="39"/>
      <c r="CR47" s="39"/>
      <c r="CS47" s="39"/>
      <c r="CT47" s="39"/>
      <c r="CU47" s="39"/>
      <c r="CV47" s="39"/>
      <c r="CW47" s="39"/>
      <c r="CX47" s="39"/>
      <c r="CY47" s="39"/>
      <c r="DA47" s="39"/>
    </row>
    <row r="48" spans="2:106" s="40" customFormat="1">
      <c r="B48" s="39"/>
      <c r="D48" s="41"/>
      <c r="F48" s="39"/>
      <c r="H48" s="39"/>
      <c r="K48" s="39"/>
      <c r="L48" s="39"/>
      <c r="M48" s="39"/>
      <c r="O48" s="53" t="str">
        <f t="shared" si="319"/>
        <v>KRI-KRI</v>
      </c>
      <c r="P48" s="54"/>
      <c r="Q48" s="55"/>
      <c r="R48" s="55"/>
      <c r="S48" s="54"/>
      <c r="T48" s="54"/>
      <c r="U48" s="54"/>
      <c r="V48" s="54"/>
      <c r="W48" s="54"/>
      <c r="X48" s="54"/>
      <c r="Y48" s="54"/>
      <c r="Z48" s="54"/>
      <c r="AA48" s="56">
        <f t="shared" si="302"/>
        <v>0.11483441434029371</v>
      </c>
      <c r="AB48" s="56">
        <f t="shared" si="303"/>
        <v>0.10791609657813708</v>
      </c>
      <c r="AC48" s="56">
        <f t="shared" si="304"/>
        <v>0.13064301252972224</v>
      </c>
      <c r="AD48" s="56">
        <f t="shared" si="305"/>
        <v>0.1111865303984121</v>
      </c>
      <c r="AE48" s="56">
        <f t="shared" si="306"/>
        <v>8.0259609766163517E-2</v>
      </c>
      <c r="AF48" s="56">
        <f t="shared" si="307"/>
        <v>0.10920625621221124</v>
      </c>
      <c r="AG48" s="56">
        <f t="shared" si="308"/>
        <v>0.16508896297212292</v>
      </c>
      <c r="AH48" s="56">
        <f t="shared" si="309"/>
        <v>0.15384615384615385</v>
      </c>
      <c r="AI48" s="56">
        <f t="shared" si="309"/>
        <v>0.16417910447761194</v>
      </c>
      <c r="AJ48" s="54"/>
      <c r="AK48" s="56">
        <f t="shared" si="310"/>
        <v>5.3258620731666359E-2</v>
      </c>
      <c r="AL48" s="56">
        <f t="shared" si="311"/>
        <v>4.62881932178935E-2</v>
      </c>
      <c r="AM48" s="56">
        <f t="shared" si="312"/>
        <v>9.0204101249599489E-2</v>
      </c>
      <c r="AN48" s="56">
        <f t="shared" si="313"/>
        <v>7.5156707690362048E-2</v>
      </c>
      <c r="AO48" s="56">
        <f t="shared" si="314"/>
        <v>4.6287267186211102E-2</v>
      </c>
      <c r="AP48" s="56">
        <f t="shared" si="315"/>
        <v>5.7404737729937136E-2</v>
      </c>
      <c r="AQ48" s="56">
        <f t="shared" si="316"/>
        <v>9.3680746006229096E-2</v>
      </c>
      <c r="AR48" s="56">
        <f t="shared" si="317"/>
        <v>7.6923076923076927E-2</v>
      </c>
      <c r="AS48" s="56">
        <f t="shared" si="317"/>
        <v>9.7014925373134331E-2</v>
      </c>
      <c r="AU48" s="39"/>
      <c r="AV48" s="39"/>
      <c r="BE48" s="39"/>
      <c r="BF48" s="39"/>
      <c r="BO48" s="42" t="str">
        <f t="shared" si="318"/>
        <v>KRI-KRI</v>
      </c>
      <c r="BP48" s="39"/>
      <c r="BQ48" s="39"/>
      <c r="BR48" s="39"/>
      <c r="BS48" s="39"/>
      <c r="BU48" s="39"/>
      <c r="BW48" s="39"/>
      <c r="BX48" s="39"/>
      <c r="BY48" s="39"/>
      <c r="BZ48" s="39"/>
      <c r="CA48" s="39"/>
      <c r="CB48" s="39"/>
      <c r="CC48" s="39"/>
      <c r="CD48" s="39"/>
      <c r="CE48" s="39"/>
      <c r="CQ48" s="39"/>
      <c r="CR48" s="39"/>
      <c r="CS48" s="39"/>
      <c r="CT48" s="39"/>
      <c r="CU48" s="39"/>
      <c r="CV48" s="39"/>
      <c r="CW48" s="39"/>
      <c r="CX48" s="39"/>
      <c r="CY48" s="39"/>
      <c r="DA48" s="39"/>
    </row>
    <row r="49" spans="4:67">
      <c r="D49" s="13"/>
      <c r="O49" s="35" t="str">
        <f t="shared" si="319"/>
        <v>MEVACO</v>
      </c>
      <c r="P49" s="50"/>
      <c r="Q49" s="51"/>
      <c r="R49" s="51"/>
      <c r="S49" s="50"/>
      <c r="T49" s="50"/>
      <c r="U49" s="50"/>
      <c r="V49" s="50"/>
      <c r="W49" s="50"/>
      <c r="X49" s="50"/>
      <c r="Y49" s="50"/>
      <c r="Z49" s="50"/>
      <c r="AA49" s="52">
        <f t="shared" si="302"/>
        <v>6.5716864878815118E-2</v>
      </c>
      <c r="AB49" s="52">
        <f t="shared" si="303"/>
        <v>9.2458536786633502E-2</v>
      </c>
      <c r="AC49" s="52">
        <f t="shared" si="304"/>
        <v>0.10897298415324891</v>
      </c>
      <c r="AD49" s="52">
        <f t="shared" si="305"/>
        <v>8.6371017588369278E-2</v>
      </c>
      <c r="AE49" s="52">
        <f t="shared" si="306"/>
        <v>4.0266620460372382E-2</v>
      </c>
      <c r="AF49" s="52">
        <f t="shared" si="307"/>
        <v>2.9089150375462759E-2</v>
      </c>
      <c r="AG49" s="52">
        <f t="shared" si="308"/>
        <v>2.5739408009286129E-2</v>
      </c>
      <c r="AH49" s="52">
        <f t="shared" si="309"/>
        <v>2.3529411764705882E-2</v>
      </c>
      <c r="AI49" s="52">
        <f t="shared" si="309"/>
        <v>2.8571428571428571E-2</v>
      </c>
      <c r="AJ49" s="50"/>
      <c r="AK49" s="52">
        <f t="shared" si="310"/>
        <v>5.6164402652197597E-3</v>
      </c>
      <c r="AL49" s="52">
        <f t="shared" si="311"/>
        <v>3.1742040601668825E-2</v>
      </c>
      <c r="AM49" s="52">
        <f t="shared" si="312"/>
        <v>4.4279959269394771E-2</v>
      </c>
      <c r="AN49" s="52">
        <f t="shared" si="313"/>
        <v>9.3334233691791933E-4</v>
      </c>
      <c r="AO49" s="52">
        <f t="shared" si="314"/>
        <v>-5.0798740112926989E-2</v>
      </c>
      <c r="AP49" s="52">
        <f t="shared" si="315"/>
        <v>-5.8304125231641787E-2</v>
      </c>
      <c r="AQ49" s="52">
        <f t="shared" si="316"/>
        <v>-1.5774463145676144E-2</v>
      </c>
      <c r="AR49" s="52">
        <f t="shared" si="317"/>
        <v>-2.9411764705882353E-2</v>
      </c>
      <c r="AS49" s="52">
        <f t="shared" si="317"/>
        <v>2.8571428571428571E-2</v>
      </c>
      <c r="BO49" s="7" t="str">
        <f t="shared" si="318"/>
        <v>MEVACO</v>
      </c>
    </row>
    <row r="50" spans="4:67">
      <c r="D50" s="13"/>
      <c r="O50" s="35" t="str">
        <f t="shared" si="319"/>
        <v>MLS</v>
      </c>
      <c r="P50" s="50"/>
      <c r="Q50" s="51"/>
      <c r="R50" s="51"/>
      <c r="S50" s="50"/>
      <c r="T50" s="50"/>
      <c r="U50" s="50"/>
      <c r="V50" s="50"/>
      <c r="W50" s="50"/>
      <c r="X50" s="50"/>
      <c r="Y50" s="50"/>
      <c r="Z50" s="50"/>
      <c r="AA50" s="52">
        <f t="shared" si="302"/>
        <v>0.43813417819710371</v>
      </c>
      <c r="AB50" s="52">
        <f t="shared" si="303"/>
        <v>0.53919285137243278</v>
      </c>
      <c r="AC50" s="52">
        <f t="shared" si="304"/>
        <v>0.66372155287817947</v>
      </c>
      <c r="AD50" s="52">
        <f t="shared" si="305"/>
        <v>0.61281020899791017</v>
      </c>
      <c r="AE50" s="52">
        <f t="shared" si="306"/>
        <v>0.38803894297635605</v>
      </c>
      <c r="AF50" s="52">
        <f t="shared" si="307"/>
        <v>0.23492033827033593</v>
      </c>
      <c r="AG50" s="52">
        <f t="shared" si="308"/>
        <v>0.24736012608353034</v>
      </c>
      <c r="AH50" s="52">
        <f t="shared" si="309"/>
        <v>0.24954032046230629</v>
      </c>
      <c r="AI50" s="52">
        <f t="shared" si="309"/>
        <v>0.24894541414174698</v>
      </c>
      <c r="AJ50" s="50"/>
      <c r="AK50" s="52">
        <f t="shared" si="310"/>
        <v>0.16369388630179585</v>
      </c>
      <c r="AL50" s="52">
        <f t="shared" si="311"/>
        <v>0.17675253245096484</v>
      </c>
      <c r="AM50" s="52">
        <f t="shared" si="312"/>
        <v>0.12620883534136546</v>
      </c>
      <c r="AN50" s="52">
        <f t="shared" si="313"/>
        <v>0.12880562534374668</v>
      </c>
      <c r="AO50" s="52">
        <f t="shared" si="314"/>
        <v>0.11729485396383867</v>
      </c>
      <c r="AP50" s="52">
        <f t="shared" si="315"/>
        <v>9.4472737466710269E-2</v>
      </c>
      <c r="AQ50" s="52">
        <f t="shared" si="316"/>
        <v>8.7470449172576847E-2</v>
      </c>
      <c r="AR50" s="52">
        <f t="shared" si="317"/>
        <v>8.8241400354622496E-2</v>
      </c>
      <c r="AS50" s="52">
        <f t="shared" si="317"/>
        <v>8.8031032079432678E-2</v>
      </c>
      <c r="BO50" s="7" t="str">
        <f t="shared" si="318"/>
        <v>MLS</v>
      </c>
    </row>
    <row r="51" spans="4:67">
      <c r="D51" s="13"/>
      <c r="O51" s="35" t="str">
        <f t="shared" si="319"/>
        <v>MOTOR OIL</v>
      </c>
      <c r="P51" s="50"/>
      <c r="Q51" s="51"/>
      <c r="R51" s="51"/>
      <c r="S51" s="50"/>
      <c r="T51" s="50"/>
      <c r="U51" s="50"/>
      <c r="V51" s="50"/>
      <c r="W51" s="50"/>
      <c r="X51" s="50"/>
      <c r="Y51" s="50"/>
      <c r="Z51" s="50"/>
      <c r="AA51" s="52">
        <f t="shared" si="302"/>
        <v>3.8320557981448587E-2</v>
      </c>
      <c r="AB51" s="52">
        <f t="shared" si="303"/>
        <v>3.878262212826579E-2</v>
      </c>
      <c r="AC51" s="52">
        <f t="shared" si="304"/>
        <v>2.7951174373827901E-2</v>
      </c>
      <c r="AD51" s="52">
        <f t="shared" si="305"/>
        <v>1.9704085360381689E-2</v>
      </c>
      <c r="AE51" s="52">
        <f t="shared" si="306"/>
        <v>5.5556783275507718E-3</v>
      </c>
      <c r="AF51" s="52">
        <f t="shared" si="307"/>
        <v>6.9693345032693768E-2</v>
      </c>
      <c r="AG51" s="52">
        <f t="shared" si="308"/>
        <v>9.4936096544596352E-2</v>
      </c>
      <c r="AH51" s="52">
        <f t="shared" si="309"/>
        <v>9.7532506247192993E-2</v>
      </c>
      <c r="AI51" s="52">
        <f t="shared" si="309"/>
        <v>9.7468637908962041E-2</v>
      </c>
      <c r="AJ51" s="50"/>
      <c r="AK51" s="52">
        <f t="shared" si="310"/>
        <v>2.6536296363370297E-2</v>
      </c>
      <c r="AL51" s="52">
        <f t="shared" si="311"/>
        <v>1.6340485909872388E-2</v>
      </c>
      <c r="AM51" s="52">
        <f t="shared" si="312"/>
        <v>8.0582465208472367E-3</v>
      </c>
      <c r="AN51" s="52">
        <f t="shared" si="313"/>
        <v>-5.0429099820637879E-4</v>
      </c>
      <c r="AO51" s="52">
        <f t="shared" si="314"/>
        <v>-9.2042164814037254E-3</v>
      </c>
      <c r="AP51" s="52">
        <f t="shared" si="315"/>
        <v>2.9009598149631419E-2</v>
      </c>
      <c r="AQ51" s="52">
        <f t="shared" si="316"/>
        <v>4.685414406966968E-2</v>
      </c>
      <c r="AR51" s="52">
        <f t="shared" si="317"/>
        <v>4.8135559239422358E-2</v>
      </c>
      <c r="AS51" s="52">
        <f t="shared" si="317"/>
        <v>4.8104038074871881E-2</v>
      </c>
      <c r="BO51" s="7" t="str">
        <f t="shared" si="318"/>
        <v>MOTOR OIL</v>
      </c>
    </row>
    <row r="52" spans="4:67">
      <c r="D52" s="13"/>
      <c r="O52" s="35" t="str">
        <f>O21</f>
        <v>OLP</v>
      </c>
      <c r="P52" s="50"/>
      <c r="Q52" s="51"/>
      <c r="R52" s="51"/>
      <c r="S52" s="50"/>
      <c r="T52" s="50"/>
      <c r="U52" s="50"/>
      <c r="V52" s="50"/>
      <c r="W52" s="50"/>
      <c r="X52" s="50"/>
      <c r="Y52" s="50"/>
      <c r="Z52" s="50"/>
      <c r="AA52" s="52">
        <f t="shared" si="302"/>
        <v>0.22834842403732605</v>
      </c>
      <c r="AB52" s="52">
        <f t="shared" si="303"/>
        <v>0.27068035587351641</v>
      </c>
      <c r="AC52" s="52">
        <f t="shared" si="304"/>
        <v>0.22668521089762833</v>
      </c>
      <c r="AD52" s="52">
        <f t="shared" si="305"/>
        <v>0.24154391711224221</v>
      </c>
      <c r="AE52" s="52">
        <f t="shared" si="306"/>
        <v>0.21059492906441721</v>
      </c>
      <c r="AF52" s="52">
        <f t="shared" si="307"/>
        <v>0.23548257909491391</v>
      </c>
      <c r="AG52" s="52">
        <f t="shared" si="308"/>
        <v>0.23823562641043877</v>
      </c>
      <c r="AH52" s="52">
        <f t="shared" si="309"/>
        <v>0.23465227498437977</v>
      </c>
      <c r="AI52" s="52">
        <f t="shared" si="309"/>
        <v>0.23662414284139136</v>
      </c>
      <c r="AJ52" s="50"/>
      <c r="AK52" s="52">
        <f t="shared" si="310"/>
        <v>6.1085966434777879E-2</v>
      </c>
      <c r="AL52" s="52">
        <f t="shared" si="311"/>
        <v>6.1544205176470725E-2</v>
      </c>
      <c r="AM52" s="52">
        <f t="shared" si="312"/>
        <v>6.7334978234764337E-2</v>
      </c>
      <c r="AN52" s="52">
        <f t="shared" si="313"/>
        <v>7.406066708595356E-2</v>
      </c>
      <c r="AO52" s="52">
        <f t="shared" si="314"/>
        <v>6.4837833972392636E-2</v>
      </c>
      <c r="AP52" s="52">
        <f t="shared" si="315"/>
        <v>8.3850620744893883E-2</v>
      </c>
      <c r="AQ52" s="52">
        <f t="shared" si="316"/>
        <v>6.4725561486281391E-2</v>
      </c>
      <c r="AR52" s="52">
        <f t="shared" si="317"/>
        <v>6.4414349995712092E-2</v>
      </c>
      <c r="AS52" s="52">
        <f t="shared" si="317"/>
        <v>6.572892856705316E-2</v>
      </c>
      <c r="BO52" s="7" t="str">
        <f t="shared" si="318"/>
        <v>OLP</v>
      </c>
    </row>
    <row r="53" spans="4:67">
      <c r="O53" s="35" t="str">
        <f t="shared" ref="O53:O63" si="320">O22</f>
        <v>OPAP</v>
      </c>
      <c r="P53" s="50"/>
      <c r="Q53" s="51"/>
      <c r="R53" s="51"/>
      <c r="S53" s="50"/>
      <c r="T53" s="50"/>
      <c r="U53" s="50"/>
      <c r="V53" s="50"/>
      <c r="W53" s="50"/>
      <c r="X53" s="50"/>
      <c r="Y53" s="50"/>
      <c r="Z53" s="50"/>
      <c r="AA53" s="52">
        <f t="shared" si="302"/>
        <v>0.17728586395175888</v>
      </c>
      <c r="AB53" s="52">
        <f t="shared" si="303"/>
        <v>0.16845845817596794</v>
      </c>
      <c r="AC53" s="52">
        <f t="shared" si="304"/>
        <v>0.1696546101497925</v>
      </c>
      <c r="AD53" s="52">
        <f t="shared" si="305"/>
        <v>6.3459276233277781E-2</v>
      </c>
      <c r="AE53" s="52">
        <f t="shared" si="306"/>
        <v>8.1360211802007573E-2</v>
      </c>
      <c r="AF53" s="52">
        <f t="shared" si="307"/>
        <v>8.8577618251119192E-2</v>
      </c>
      <c r="AG53" s="52">
        <f t="shared" si="308"/>
        <v>7.270493861191582E-2</v>
      </c>
      <c r="AH53" s="52">
        <f t="shared" si="309"/>
        <v>7.3575981742658073E-2</v>
      </c>
      <c r="AI53" s="52">
        <f t="shared" si="309"/>
        <v>7.5830493210182454E-2</v>
      </c>
      <c r="AJ53" s="50"/>
      <c r="AK53" s="52">
        <f t="shared" si="310"/>
        <v>0.11202340849199856</v>
      </c>
      <c r="AL53" s="52">
        <f t="shared" si="311"/>
        <v>0.12331297535130883</v>
      </c>
      <c r="AM53" s="52">
        <f t="shared" si="312"/>
        <v>0.12727450808585294</v>
      </c>
      <c r="AN53" s="52">
        <f t="shared" si="313"/>
        <v>4.2101292087145151E-2</v>
      </c>
      <c r="AO53" s="52">
        <f t="shared" si="314"/>
        <v>4.5784152040632325E-2</v>
      </c>
      <c r="AP53" s="52">
        <f t="shared" si="315"/>
        <v>4.9495727003650417E-2</v>
      </c>
      <c r="AQ53" s="52">
        <f t="shared" si="316"/>
        <v>4.0245164627489435E-2</v>
      </c>
      <c r="AR53" s="52">
        <f t="shared" si="317"/>
        <v>4.0727322715559407E-2</v>
      </c>
      <c r="AS53" s="52">
        <f t="shared" si="317"/>
        <v>4.2981834183083788E-2</v>
      </c>
      <c r="BO53" s="7" t="str">
        <f t="shared" si="318"/>
        <v>OPAP</v>
      </c>
    </row>
    <row r="54" spans="4:67">
      <c r="O54" s="35" t="str">
        <f t="shared" si="320"/>
        <v>OTE</v>
      </c>
      <c r="P54" s="50"/>
      <c r="Q54" s="51"/>
      <c r="R54" s="51"/>
      <c r="S54" s="50"/>
      <c r="T54" s="50"/>
      <c r="U54" s="50"/>
      <c r="V54" s="50"/>
      <c r="W54" s="50"/>
      <c r="X54" s="50"/>
      <c r="Y54" s="50"/>
      <c r="Z54" s="50"/>
      <c r="AA54" s="52">
        <f t="shared" si="302"/>
        <v>0.31879696505435179</v>
      </c>
      <c r="AB54" s="52">
        <f t="shared" si="303"/>
        <v>0.33003195522299184</v>
      </c>
      <c r="AC54" s="52">
        <f t="shared" si="304"/>
        <v>0.32166362607671523</v>
      </c>
      <c r="AD54" s="52">
        <f t="shared" si="305"/>
        <v>0.29054537381909673</v>
      </c>
      <c r="AE54" s="52">
        <f t="shared" si="306"/>
        <v>0.35358819926500612</v>
      </c>
      <c r="AF54" s="52">
        <f t="shared" si="307"/>
        <v>0.31271618540059953</v>
      </c>
      <c r="AG54" s="52">
        <f t="shared" si="308"/>
        <v>0.32419845960952892</v>
      </c>
      <c r="AH54" s="52">
        <f t="shared" si="309"/>
        <v>0.3247098377736819</v>
      </c>
      <c r="AI54" s="52">
        <f t="shared" si="309"/>
        <v>0.32572712202991083</v>
      </c>
      <c r="AJ54" s="50"/>
      <c r="AK54" s="52">
        <f t="shared" si="310"/>
        <v>9.9036988400087542E-3</v>
      </c>
      <c r="AL54" s="52">
        <f t="shared" si="311"/>
        <v>2.3758013615703708E-2</v>
      </c>
      <c r="AM54" s="52">
        <f t="shared" si="312"/>
        <v>0.10897628339837885</v>
      </c>
      <c r="AN54" s="52">
        <f t="shared" si="313"/>
        <v>7.8118447990922768E-2</v>
      </c>
      <c r="AO54" s="52">
        <f t="shared" si="314"/>
        <v>6.8242139648836256E-2</v>
      </c>
      <c r="AP54" s="52">
        <f t="shared" si="315"/>
        <v>3.8919777601270848E-2</v>
      </c>
      <c r="AQ54" s="52">
        <f t="shared" si="316"/>
        <v>3.5823034210997674E-2</v>
      </c>
      <c r="AR54" s="52">
        <f t="shared" si="317"/>
        <v>3.5879540085489714E-2</v>
      </c>
      <c r="AS54" s="52">
        <f t="shared" si="317"/>
        <v>3.5991947185625511E-2</v>
      </c>
      <c r="BO54" s="7" t="str">
        <f t="shared" si="318"/>
        <v>OTE</v>
      </c>
    </row>
    <row r="55" spans="4:67">
      <c r="O55" s="35" t="str">
        <f t="shared" si="320"/>
        <v>PPC (DEI)</v>
      </c>
      <c r="P55" s="50"/>
      <c r="Q55" s="51"/>
      <c r="R55" s="51"/>
      <c r="S55" s="50"/>
      <c r="T55" s="50"/>
      <c r="U55" s="50"/>
      <c r="V55" s="50"/>
      <c r="W55" s="50"/>
      <c r="X55" s="50"/>
      <c r="Y55" s="50"/>
      <c r="Z55" s="50"/>
      <c r="AA55" s="52">
        <f t="shared" si="302"/>
        <v>0.25779158143611447</v>
      </c>
      <c r="AB55" s="52">
        <f t="shared" si="303"/>
        <v>0.14143695389106697</v>
      </c>
      <c r="AC55" s="52">
        <f t="shared" si="304"/>
        <v>0.16555025026640616</v>
      </c>
      <c r="AD55" s="52">
        <f t="shared" si="305"/>
        <v>0.14765116407601625</v>
      </c>
      <c r="AE55" s="52">
        <f t="shared" si="306"/>
        <v>0.17431101444030578</v>
      </c>
      <c r="AF55" s="52">
        <f t="shared" si="307"/>
        <v>0.14443334816453426</v>
      </c>
      <c r="AG55" s="52">
        <f t="shared" si="308"/>
        <v>0.20233215532916116</v>
      </c>
      <c r="AH55" s="52">
        <f t="shared" si="309"/>
        <v>0.20192853091321611</v>
      </c>
      <c r="AI55" s="52">
        <f t="shared" si="309"/>
        <v>0.20192853091321614</v>
      </c>
      <c r="AJ55" s="50"/>
      <c r="AK55" s="52">
        <f t="shared" si="310"/>
        <v>9.6032829053044097E-2</v>
      </c>
      <c r="AL55" s="52">
        <f t="shared" si="311"/>
        <v>-2.7014708485564299E-2</v>
      </c>
      <c r="AM55" s="52">
        <f t="shared" si="312"/>
        <v>6.9810276043227809E-3</v>
      </c>
      <c r="AN55" s="52">
        <f t="shared" si="313"/>
        <v>-3.7731437672819362E-2</v>
      </c>
      <c r="AO55" s="52">
        <f t="shared" si="314"/>
        <v>1.5574239761977892E-2</v>
      </c>
      <c r="AP55" s="52">
        <f t="shared" si="315"/>
        <v>-1.7884615116387732E-2</v>
      </c>
      <c r="AQ55" s="52">
        <f t="shared" si="316"/>
        <v>1.2843345988366043E-2</v>
      </c>
      <c r="AR55" s="52">
        <f t="shared" si="317"/>
        <v>1.2817725305311979E-2</v>
      </c>
      <c r="AS55" s="52">
        <f t="shared" si="317"/>
        <v>1.2817725305311979E-2</v>
      </c>
      <c r="BO55" s="7" t="str">
        <f t="shared" si="318"/>
        <v>PPC (DEI)</v>
      </c>
    </row>
    <row r="56" spans="4:67">
      <c r="O56" s="35" t="str">
        <f t="shared" si="320"/>
        <v>SARANTIS</v>
      </c>
      <c r="P56" s="50"/>
      <c r="Q56" s="51"/>
      <c r="R56" s="51"/>
      <c r="S56" s="50"/>
      <c r="T56" s="50"/>
      <c r="U56" s="50"/>
      <c r="V56" s="50"/>
      <c r="W56" s="50"/>
      <c r="X56" s="50"/>
      <c r="Y56" s="50"/>
      <c r="Z56" s="50"/>
      <c r="AA56" s="52">
        <f t="shared" si="302"/>
        <v>9.1706614167198927E-2</v>
      </c>
      <c r="AB56" s="52">
        <f t="shared" si="303"/>
        <v>8.8656058921090602E-2</v>
      </c>
      <c r="AC56" s="52">
        <f t="shared" si="304"/>
        <v>8.96870905293424E-2</v>
      </c>
      <c r="AD56" s="52">
        <f t="shared" si="305"/>
        <v>9.7491387873280225E-2</v>
      </c>
      <c r="AE56" s="52">
        <f t="shared" si="306"/>
        <v>0.10320565457502133</v>
      </c>
      <c r="AF56" s="52">
        <f t="shared" si="307"/>
        <v>0.1023209929688621</v>
      </c>
      <c r="AG56" s="52">
        <f t="shared" si="308"/>
        <v>0.10917369011327682</v>
      </c>
      <c r="AH56" s="52">
        <f t="shared" si="309"/>
        <v>0.11</v>
      </c>
      <c r="AI56" s="52">
        <f t="shared" si="309"/>
        <v>0.11081081081081082</v>
      </c>
      <c r="AJ56" s="50"/>
      <c r="AK56" s="52">
        <f t="shared" si="310"/>
        <v>4.2637579315411261E-2</v>
      </c>
      <c r="AL56" s="52">
        <f t="shared" si="311"/>
        <v>4.3995321830486468E-2</v>
      </c>
      <c r="AM56" s="52">
        <f t="shared" si="312"/>
        <v>5.1501542659482827E-2</v>
      </c>
      <c r="AN56" s="52">
        <f t="shared" si="313"/>
        <v>6.5629689118075957E-2</v>
      </c>
      <c r="AO56" s="52">
        <f t="shared" si="314"/>
        <v>6.8991611521679624E-2</v>
      </c>
      <c r="AP56" s="52">
        <f t="shared" si="315"/>
        <v>6.6476538958243653E-2</v>
      </c>
      <c r="AQ56" s="52">
        <f t="shared" si="316"/>
        <v>5.8629189373193481E-2</v>
      </c>
      <c r="AR56" s="52">
        <f t="shared" si="317"/>
        <v>5.9072939866369703E-2</v>
      </c>
      <c r="AS56" s="52">
        <f t="shared" si="317"/>
        <v>5.9508366941551781E-2</v>
      </c>
      <c r="BO56" s="7" t="str">
        <f t="shared" si="318"/>
        <v>SARANTIS</v>
      </c>
    </row>
    <row r="57" spans="4:67">
      <c r="O57" s="35" t="str">
        <f t="shared" si="320"/>
        <v>THRACE PLASTICS</v>
      </c>
      <c r="P57" s="50"/>
      <c r="Q57" s="51"/>
      <c r="R57" s="51"/>
      <c r="S57" s="50"/>
      <c r="T57" s="50"/>
      <c r="U57" s="50"/>
      <c r="V57" s="50"/>
      <c r="W57" s="50"/>
      <c r="X57" s="50"/>
      <c r="Y57" s="50"/>
      <c r="Z57" s="50"/>
      <c r="AA57" s="52">
        <f t="shared" si="302"/>
        <v>7.8709704929217125E-2</v>
      </c>
      <c r="AB57" s="52">
        <f t="shared" si="303"/>
        <v>8.5157259386389475E-2</v>
      </c>
      <c r="AC57" s="52">
        <f t="shared" si="304"/>
        <v>9.4040370465499262E-2</v>
      </c>
      <c r="AD57" s="52">
        <f t="shared" si="305"/>
        <v>7.5169607990953624E-2</v>
      </c>
      <c r="AE57" s="52">
        <f t="shared" si="306"/>
        <v>8.4542382629951826E-2</v>
      </c>
      <c r="AF57" s="52">
        <f t="shared" si="307"/>
        <v>0.10013960110022252</v>
      </c>
      <c r="AG57" s="52">
        <f t="shared" si="308"/>
        <v>0.12045220966084277</v>
      </c>
      <c r="AH57" s="52">
        <f t="shared" si="309"/>
        <v>0.11816393442622951</v>
      </c>
      <c r="AI57" s="52">
        <f t="shared" si="309"/>
        <v>0.11873015873015873</v>
      </c>
      <c r="AJ57" s="50"/>
      <c r="AK57" s="52">
        <f t="shared" si="310"/>
        <v>4.5625106600716359E-3</v>
      </c>
      <c r="AL57" s="52">
        <f t="shared" si="311"/>
        <v>1.7270570993308518E-2</v>
      </c>
      <c r="AM57" s="52">
        <f t="shared" si="312"/>
        <v>2.246664752897095E-2</v>
      </c>
      <c r="AN57" s="52">
        <f t="shared" si="313"/>
        <v>9.3705239351677353E-3</v>
      </c>
      <c r="AO57" s="52">
        <f t="shared" si="314"/>
        <v>2.3366165791933281E-2</v>
      </c>
      <c r="AP57" s="52">
        <f t="shared" si="315"/>
        <v>3.3822167548964048E-2</v>
      </c>
      <c r="AQ57" s="52">
        <f t="shared" si="316"/>
        <v>4.5851318944844129E-2</v>
      </c>
      <c r="AR57" s="52">
        <f t="shared" si="317"/>
        <v>4.4980264458494193E-2</v>
      </c>
      <c r="AS57" s="52">
        <f t="shared" si="317"/>
        <v>4.5195803311844265E-2</v>
      </c>
      <c r="BO57" s="7" t="str">
        <f t="shared" si="318"/>
        <v>THRACE PLASTICS</v>
      </c>
    </row>
    <row r="58" spans="4:67">
      <c r="O58" s="35" t="str">
        <f>O27</f>
        <v>TITAN</v>
      </c>
      <c r="P58" s="50"/>
      <c r="Q58" s="51"/>
      <c r="R58" s="51"/>
      <c r="S58" s="50"/>
      <c r="T58" s="50"/>
      <c r="U58" s="50"/>
      <c r="V58" s="50"/>
      <c r="W58" s="50"/>
      <c r="X58" s="50"/>
      <c r="Y58" s="50"/>
      <c r="Z58" s="50"/>
      <c r="AA58" s="52">
        <f t="shared" si="302"/>
        <v>0.23331195834394675</v>
      </c>
      <c r="AB58" s="52">
        <f t="shared" si="303"/>
        <v>0.2236568676677014</v>
      </c>
      <c r="AC58" s="52">
        <f t="shared" si="304"/>
        <v>0.17320679956839366</v>
      </c>
      <c r="AD58" s="52">
        <f t="shared" si="305"/>
        <v>0.17377493049251022</v>
      </c>
      <c r="AE58" s="52">
        <f t="shared" si="306"/>
        <v>0.15711136087788993</v>
      </c>
      <c r="AF58" s="52">
        <f t="shared" si="307"/>
        <v>0.15483044784661612</v>
      </c>
      <c r="AG58" s="52">
        <f t="shared" si="308"/>
        <v>0.18460619963648484</v>
      </c>
      <c r="AH58" s="52">
        <f t="shared" si="309"/>
        <v>0.18578224459395495</v>
      </c>
      <c r="AI58" s="52">
        <f t="shared" si="309"/>
        <v>0.18520348370736942</v>
      </c>
      <c r="AJ58" s="50"/>
      <c r="AK58" s="52">
        <f t="shared" si="310"/>
        <v>7.6324262044535005E-2</v>
      </c>
      <c r="AL58" s="52">
        <f t="shared" si="311"/>
        <v>1.008883969639107E-2</v>
      </c>
      <c r="AM58" s="52">
        <f t="shared" si="312"/>
        <v>-2.1686448622928199E-2</v>
      </c>
      <c r="AN58" s="52">
        <f t="shared" si="313"/>
        <v>-3.1982311053109398E-2</v>
      </c>
      <c r="AO58" s="52">
        <f t="shared" si="314"/>
        <v>2.671497409389044E-2</v>
      </c>
      <c r="AP58" s="52">
        <f t="shared" si="315"/>
        <v>2.4147946773501214E-2</v>
      </c>
      <c r="AQ58" s="52">
        <f t="shared" si="316"/>
        <v>8.4447368822114122E-2</v>
      </c>
      <c r="AR58" s="52">
        <f t="shared" si="317"/>
        <v>5.2638302634953907E-2</v>
      </c>
      <c r="AS58" s="52">
        <f t="shared" si="317"/>
        <v>5.4982284225625302E-2</v>
      </c>
      <c r="BO58" s="7" t="str">
        <f t="shared" si="318"/>
        <v>TITAN</v>
      </c>
    </row>
    <row r="59" spans="4:67">
      <c r="O59" s="35" t="str">
        <f t="shared" si="320"/>
        <v>EYDAP</v>
      </c>
      <c r="P59" s="50"/>
      <c r="Q59" s="51"/>
      <c r="R59" s="51"/>
      <c r="S59" s="50"/>
      <c r="T59" s="50"/>
      <c r="U59" s="50"/>
      <c r="V59" s="50"/>
      <c r="W59" s="50"/>
      <c r="X59" s="50"/>
      <c r="Y59" s="50"/>
      <c r="Z59" s="50"/>
      <c r="AA59" s="52">
        <f t="shared" ref="AA59" si="321">AA28/Q28</f>
        <v>0.17282321899736147</v>
      </c>
      <c r="AB59" s="52">
        <f t="shared" ref="AB59" si="322">AB28/R28</f>
        <v>0.23572616407982261</v>
      </c>
      <c r="AC59" s="52">
        <f t="shared" ref="AC59" si="323">AC28/S28</f>
        <v>0.34684201109321888</v>
      </c>
      <c r="AD59" s="52">
        <f t="shared" ref="AD59" si="324">AD28/T28</f>
        <v>0.34848439777493528</v>
      </c>
      <c r="AE59" s="52">
        <f t="shared" si="306"/>
        <v>0.2685064049732373</v>
      </c>
      <c r="AF59" s="52">
        <f t="shared" si="307"/>
        <v>0.25821542674577819</v>
      </c>
      <c r="AG59" s="52">
        <f t="shared" si="308"/>
        <v>0.26547057929147022</v>
      </c>
      <c r="AH59" s="52">
        <f t="shared" si="309"/>
        <v>0.29023546546911033</v>
      </c>
      <c r="AI59" s="52">
        <f t="shared" si="309"/>
        <v>0.30278212694206913</v>
      </c>
      <c r="AJ59" s="50"/>
      <c r="AK59" s="52">
        <f t="shared" ref="AK59" si="325">AK28/Q28</f>
        <v>2.9419525065963063E-2</v>
      </c>
      <c r="AL59" s="52">
        <f t="shared" ref="AL59" si="326">AL28/R28</f>
        <v>8.4672949002217293E-2</v>
      </c>
      <c r="AM59" s="52">
        <f t="shared" ref="AM59" si="327">AM28/S28</f>
        <v>0.13985805451183875</v>
      </c>
      <c r="AN59" s="52">
        <f t="shared" ref="AN59" si="328">AN28/T28</f>
        <v>0.2325014129755778</v>
      </c>
      <c r="AO59" s="52">
        <f t="shared" si="314"/>
        <v>0.12854985033104874</v>
      </c>
      <c r="AP59" s="52">
        <f t="shared" si="315"/>
        <v>0.13569023153687693</v>
      </c>
      <c r="AQ59" s="52">
        <f t="shared" si="316"/>
        <v>7.3133647559677661E-2</v>
      </c>
      <c r="AR59" s="52">
        <f t="shared" si="317"/>
        <v>0.13084112149532709</v>
      </c>
      <c r="AS59" s="52">
        <f t="shared" si="317"/>
        <v>0.13293387932072745</v>
      </c>
      <c r="BO59" s="7" t="str">
        <f t="shared" si="318"/>
        <v>EYDAP</v>
      </c>
    </row>
    <row r="60" spans="4:67">
      <c r="O60" s="35" t="str">
        <f t="shared" si="320"/>
        <v>FRIGOGLASS</v>
      </c>
      <c r="P60" s="50"/>
      <c r="Q60" s="51"/>
      <c r="R60" s="51"/>
      <c r="S60" s="50"/>
      <c r="T60" s="50"/>
      <c r="U60" s="50"/>
      <c r="V60" s="50"/>
      <c r="W60" s="50"/>
      <c r="X60" s="50"/>
      <c r="Y60" s="50"/>
      <c r="Z60" s="50"/>
      <c r="AA60" s="52">
        <f t="shared" ref="AA60:AA63" si="329">AA29/Q29</f>
        <v>0.1622851143869472</v>
      </c>
      <c r="AB60" s="52">
        <f t="shared" ref="AB60:AB63" si="330">AB29/R29</f>
        <v>0.14697141622088938</v>
      </c>
      <c r="AC60" s="52">
        <f t="shared" ref="AC60:AC63" si="331">AC29/S29</f>
        <v>0.11664516129032258</v>
      </c>
      <c r="AD60" s="52">
        <f t="shared" ref="AD60:AD63" si="332">AD29/T29</f>
        <v>0.12040191387559808</v>
      </c>
      <c r="AE60" s="52">
        <f t="shared" si="306"/>
        <v>0.13323176866250827</v>
      </c>
      <c r="AF60" s="52">
        <f t="shared" si="307"/>
        <v>0.11633886415161684</v>
      </c>
      <c r="AG60" s="52">
        <f t="shared" si="308"/>
        <v>9.7103097773475311E-2</v>
      </c>
      <c r="AH60" s="52">
        <f t="shared" si="309"/>
        <v>8.8999999999999996E-2</v>
      </c>
      <c r="AI60" s="52">
        <f t="shared" si="309"/>
        <v>9.0999999999999998E-2</v>
      </c>
      <c r="AJ60" s="50"/>
      <c r="AK60" s="52">
        <f t="shared" ref="AK60:AK63" si="333">AK29/Q29</f>
        <v>4.514238222299987E-2</v>
      </c>
      <c r="AL60" s="52">
        <f t="shared" ref="AL60:AL63" si="334">AL29/R29</f>
        <v>3.613047315430197E-2</v>
      </c>
      <c r="AM60" s="52">
        <f t="shared" ref="AM60:AM63" si="335">AM29/S29</f>
        <v>-2.575483870967742E-2</v>
      </c>
      <c r="AN60" s="52">
        <f t="shared" ref="AN60:AN63" si="336">AN29/T29</f>
        <v>-4.0191387559808611E-2</v>
      </c>
      <c r="AO60" s="52">
        <f t="shared" si="314"/>
        <v>-0.11600957609753494</v>
      </c>
      <c r="AP60" s="52">
        <f t="shared" si="315"/>
        <v>-0.13678915839173705</v>
      </c>
      <c r="AQ60" s="52">
        <f t="shared" si="316"/>
        <v>-0.13971442400774442</v>
      </c>
      <c r="AR60" s="52">
        <f t="shared" si="317"/>
        <v>-6.149326805385557E-2</v>
      </c>
      <c r="AS60" s="52">
        <f t="shared" si="317"/>
        <v>-2.8983164361100204E-2</v>
      </c>
      <c r="BO60" s="7" t="str">
        <f t="shared" si="318"/>
        <v>FRIGOGLASS</v>
      </c>
    </row>
    <row r="61" spans="4:67">
      <c r="O61" s="35" t="str">
        <f t="shared" si="320"/>
        <v>MYTILINEOS</v>
      </c>
      <c r="P61" s="50"/>
      <c r="Q61" s="51"/>
      <c r="R61" s="51"/>
      <c r="S61" s="50"/>
      <c r="T61" s="50"/>
      <c r="U61" s="50"/>
      <c r="V61" s="50"/>
      <c r="W61" s="50"/>
      <c r="X61" s="50"/>
      <c r="Y61" s="50"/>
      <c r="Z61" s="50"/>
      <c r="AA61" s="52">
        <f t="shared" si="329"/>
        <v>0.15533253445176753</v>
      </c>
      <c r="AB61" s="52">
        <f t="shared" si="330"/>
        <v>0.12221514958625079</v>
      </c>
      <c r="AC61" s="52">
        <f t="shared" si="331"/>
        <v>0.1129917469050894</v>
      </c>
      <c r="AD61" s="52">
        <f t="shared" si="332"/>
        <v>0.1460137567268969</v>
      </c>
      <c r="AE61" s="52">
        <f t="shared" si="306"/>
        <v>0.20602156085815071</v>
      </c>
      <c r="AF61" s="52">
        <f t="shared" si="307"/>
        <v>0.16948266399011333</v>
      </c>
      <c r="AG61" s="52">
        <f t="shared" si="308"/>
        <v>0.17844916000982275</v>
      </c>
      <c r="AH61" s="52">
        <f t="shared" si="309"/>
        <v>0.18188937464360386</v>
      </c>
      <c r="AI61" s="52">
        <f t="shared" si="309"/>
        <v>0.19250154102759345</v>
      </c>
      <c r="AJ61" s="50"/>
      <c r="AK61" s="52">
        <f t="shared" si="333"/>
        <v>5.5462352706211304E-2</v>
      </c>
      <c r="AL61" s="52">
        <f t="shared" si="334"/>
        <v>2.8408656906429026E-2</v>
      </c>
      <c r="AM61" s="52">
        <f t="shared" si="335"/>
        <v>1.3858321870701512E-2</v>
      </c>
      <c r="AN61" s="52">
        <f t="shared" si="336"/>
        <v>1.6041198902312981E-2</v>
      </c>
      <c r="AO61" s="52">
        <f t="shared" si="314"/>
        <v>5.265275790115885E-2</v>
      </c>
      <c r="AP61" s="52">
        <f t="shared" si="315"/>
        <v>3.4383490024029684E-2</v>
      </c>
      <c r="AQ61" s="52">
        <f t="shared" si="316"/>
        <v>2.9371969510932634E-2</v>
      </c>
      <c r="AR61" s="52">
        <f t="shared" si="317"/>
        <v>3.1347652537540391E-2</v>
      </c>
      <c r="AS61" s="52">
        <f t="shared" si="317"/>
        <v>3.0624750716124586E-2</v>
      </c>
      <c r="BO61" s="7" t="str">
        <f t="shared" si="318"/>
        <v>MYTILINEOS</v>
      </c>
    </row>
    <row r="62" spans="4:67">
      <c r="O62" s="35" t="str">
        <f t="shared" si="320"/>
        <v>METKA</v>
      </c>
      <c r="P62" s="50"/>
      <c r="Q62" s="51"/>
      <c r="R62" s="51"/>
      <c r="S62" s="50"/>
      <c r="T62" s="50"/>
      <c r="U62" s="50"/>
      <c r="V62" s="50"/>
      <c r="W62" s="50"/>
      <c r="X62" s="50"/>
      <c r="Y62" s="50"/>
      <c r="Z62" s="50"/>
      <c r="AA62" s="52">
        <f t="shared" si="329"/>
        <v>0.21785888870783768</v>
      </c>
      <c r="AB62" s="52">
        <f t="shared" si="330"/>
        <v>0.19816714103444891</v>
      </c>
      <c r="AC62" s="52">
        <f t="shared" si="331"/>
        <v>0.16935159817351597</v>
      </c>
      <c r="AD62" s="52">
        <f t="shared" si="332"/>
        <v>0.16801568366224726</v>
      </c>
      <c r="AE62" s="52">
        <f t="shared" si="306"/>
        <v>0.17051689642211759</v>
      </c>
      <c r="AF62" s="52">
        <f t="shared" si="307"/>
        <v>0.17420989916409188</v>
      </c>
      <c r="AG62" s="52">
        <f t="shared" si="308"/>
        <v>0.16827679173219501</v>
      </c>
      <c r="AH62" s="52">
        <f t="shared" si="309"/>
        <v>0.1689181252202514</v>
      </c>
      <c r="AI62" s="52">
        <f t="shared" si="309"/>
        <v>0.16786013205617037</v>
      </c>
      <c r="AJ62" s="50"/>
      <c r="AK62" s="52">
        <f t="shared" si="333"/>
        <v>0.12729346586279941</v>
      </c>
      <c r="AL62" s="52">
        <f t="shared" si="334"/>
        <v>0.14109578957699481</v>
      </c>
      <c r="AM62" s="52">
        <f t="shared" si="335"/>
        <v>0.12794520547945204</v>
      </c>
      <c r="AN62" s="52">
        <f t="shared" si="336"/>
        <v>0.15103274409677966</v>
      </c>
      <c r="AO62" s="52">
        <f t="shared" si="314"/>
        <v>0.14787344219567319</v>
      </c>
      <c r="AP62" s="52">
        <f t="shared" si="315"/>
        <v>0.1031666906181888</v>
      </c>
      <c r="AQ62" s="52">
        <f t="shared" si="316"/>
        <v>9.1125589755111217E-2</v>
      </c>
      <c r="AR62" s="52">
        <f t="shared" si="317"/>
        <v>8.250910372371667E-2</v>
      </c>
      <c r="AS62" s="52">
        <f t="shared" si="317"/>
        <v>8.2953594345763965E-2</v>
      </c>
      <c r="BO62" s="7" t="str">
        <f t="shared" si="318"/>
        <v>METKA</v>
      </c>
    </row>
    <row r="63" spans="4:67">
      <c r="O63" s="35" t="str">
        <f t="shared" si="320"/>
        <v>EXAE</v>
      </c>
      <c r="P63" s="50"/>
      <c r="Q63" s="51"/>
      <c r="R63" s="51"/>
      <c r="S63" s="50"/>
      <c r="T63" s="50"/>
      <c r="U63" s="50"/>
      <c r="V63" s="50"/>
      <c r="W63" s="50"/>
      <c r="X63" s="50"/>
      <c r="Y63" s="50"/>
      <c r="Z63" s="50"/>
      <c r="AA63" s="52">
        <f t="shared" si="329"/>
        <v>0.60006487187804092</v>
      </c>
      <c r="AB63" s="52">
        <f t="shared" si="330"/>
        <v>0.51642178046672427</v>
      </c>
      <c r="AC63" s="52">
        <f t="shared" si="331"/>
        <v>0.35533621221468226</v>
      </c>
      <c r="AD63" s="52">
        <f t="shared" si="332"/>
        <v>0.7572912755038177</v>
      </c>
      <c r="AE63" s="52">
        <f t="shared" si="306"/>
        <v>0.54545454545454553</v>
      </c>
      <c r="AF63" s="52">
        <f t="shared" si="307"/>
        <v>0.42694448408734126</v>
      </c>
      <c r="AG63" s="52">
        <f t="shared" si="308"/>
        <v>0.29753292524578001</v>
      </c>
      <c r="AH63" s="52">
        <f t="shared" si="309"/>
        <v>0.42424436475409838</v>
      </c>
      <c r="AI63" s="52">
        <f t="shared" si="309"/>
        <v>0.4529540481400437</v>
      </c>
      <c r="AJ63" s="50"/>
      <c r="AK63" s="52">
        <f t="shared" si="333"/>
        <v>0.35874148556600716</v>
      </c>
      <c r="AL63" s="52">
        <f t="shared" si="334"/>
        <v>0.43280034572169407</v>
      </c>
      <c r="AM63" s="52">
        <f t="shared" si="335"/>
        <v>0.364589759407773</v>
      </c>
      <c r="AN63" s="52">
        <f t="shared" si="336"/>
        <v>0.40868694454875454</v>
      </c>
      <c r="AO63" s="52">
        <f t="shared" si="314"/>
        <v>0.44397463002114168</v>
      </c>
      <c r="AP63" s="52">
        <f t="shared" si="315"/>
        <v>0.2579706008277437</v>
      </c>
      <c r="AQ63" s="52">
        <f t="shared" si="316"/>
        <v>5.1938415878315713E-2</v>
      </c>
      <c r="AR63" s="52">
        <f t="shared" si="317"/>
        <v>0.20940061475409838</v>
      </c>
      <c r="AS63" s="52">
        <f t="shared" si="317"/>
        <v>0.25246170678336982</v>
      </c>
      <c r="BO63" s="7" t="str">
        <f t="shared" si="318"/>
        <v>EXAE</v>
      </c>
    </row>
    <row r="64" spans="4:67">
      <c r="O64" s="51"/>
      <c r="P64" s="50"/>
      <c r="Q64" s="51"/>
      <c r="R64" s="51"/>
      <c r="S64" s="50"/>
      <c r="T64" s="50"/>
      <c r="U64" s="50"/>
      <c r="V64" s="50"/>
      <c r="W64" s="50"/>
      <c r="X64" s="50"/>
      <c r="Y64" s="50"/>
      <c r="Z64" s="50"/>
      <c r="AA64" s="51"/>
      <c r="AB64" s="51"/>
      <c r="AC64" s="50"/>
      <c r="AD64" s="50"/>
      <c r="AE64" s="50"/>
      <c r="AF64" s="50"/>
      <c r="AG64" s="50"/>
      <c r="AH64" s="50"/>
      <c r="AI64" s="50"/>
      <c r="AJ64" s="50"/>
      <c r="AK64" s="51"/>
      <c r="AL64" s="51"/>
      <c r="AM64" s="50"/>
      <c r="AN64" s="50"/>
      <c r="AO64" s="50"/>
      <c r="AP64" s="50"/>
      <c r="AQ64" s="50"/>
      <c r="AR64" s="50"/>
      <c r="AS64" s="50"/>
    </row>
  </sheetData>
  <hyperlinks>
    <hyperlink ref="BR28" r:id="rId1"/>
    <hyperlink ref="BR29:BR32" r:id="rId2" display="gsavvakis@valueinvest.gr"/>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ColWidth="9.140625" defaultRowHeight="15"/>
  <cols>
    <col min="1" max="16384" width="9.1406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Introduction</vt: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2017-06-19T15:05:55Z</dcterms:modified>
</cp:coreProperties>
</file>