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 yWindow="5670" windowWidth="19095" windowHeight="5895" tabRatio="622" firstSheet="2" activeTab="2"/>
  </bookViews>
  <sheets>
    <sheet name="Introduction" sheetId="9" r:id="rId1"/>
    <sheet name="Synopsis" sheetId="10" r:id="rId2"/>
    <sheet name="Greek Equities Estimates VRS" sheetId="4" r:id="rId3"/>
    <sheet name="Blank" sheetId="7" r:id="rId4"/>
  </sheets>
  <externalReferences>
    <externalReference r:id="rId5"/>
    <externalReference r:id="rId6"/>
  </externalReferences>
  <definedNames>
    <definedName name="\0">#N/A</definedName>
    <definedName name="\m">#REF!</definedName>
    <definedName name="_1">#REF!</definedName>
    <definedName name="_2">#N/A</definedName>
    <definedName name="_3">#N/A</definedName>
    <definedName name="_4">#N/A</definedName>
    <definedName name="_pp1">#REF!</definedName>
    <definedName name="_pp2">#REF!</definedName>
    <definedName name="_pp3">#REF!</definedName>
    <definedName name="_pp4">#REF!</definedName>
    <definedName name="_pp5">#REF!</definedName>
    <definedName name="_pp6">#REF!</definedName>
    <definedName name="_pp7">#REF!</definedName>
    <definedName name="_work" hidden="1">{#N/A,#N/A,FALSE,"Sheet13";#N/A,#N/A,FALSE,"Sheet23 (2)";#N/A,#N/A,FALSE,"Sheet1";#N/A,#N/A,FALSE,"Sheet16";#N/A,#N/A,FALSE,"Sheet20";#N/A,#N/A,FALSE,"Sheet19";#N/A,#N/A,FALSE,"Sheet18";#N/A,#N/A,FALSE,"Sheet17";#N/A,#N/A,FALSE,"Sheet22";#N/A,#N/A,FALSE,"Sheet21";#N/A,#N/A,FALSE,"Sheet10"}</definedName>
    <definedName name="a" localSheetId="0" hidden="1">{#N/A,#N/A,FALSE,"Sheet9";#N/A,#N/A,FALSE,"Sheet23";#N/A,#N/A,FALSE,"Sheet5";#N/A,#N/A,FALSE,"Sheet6";#N/A,#N/A,FALSE,"Sheet7";#N/A,#N/A,FALSE,"Sheet8";#N/A,#N/A,FALSE,"Sheet3";#N/A,#N/A,FALSE,"Sheet4";#N/A,#N/A,FALSE,"Sheet11"}</definedName>
    <definedName name="a" hidden="1">{#N/A,#N/A,FALSE,"Sheet9";#N/A,#N/A,FALSE,"Sheet23";#N/A,#N/A,FALSE,"Sheet5";#N/A,#N/A,FALSE,"Sheet6";#N/A,#N/A,FALSE,"Sheet7";#N/A,#N/A,FALSE,"Sheet8";#N/A,#N/A,FALSE,"Sheet3";#N/A,#N/A,FALSE,"Sheet4";#N/A,#N/A,FALSE,"Sheet11"}</definedName>
    <definedName name="aa" localSheetId="0" hidden="1">{#N/A,#N/A,FALSE,"Sheet9";#N/A,#N/A,FALSE,"Sheet23";#N/A,#N/A,FALSE,"Sheet5";#N/A,#N/A,FALSE,"Sheet6";#N/A,#N/A,FALSE,"Sheet7";#N/A,#N/A,FALSE,"Sheet8";#N/A,#N/A,FALSE,"Sheet3";#N/A,#N/A,FALSE,"Sheet4";#N/A,#N/A,FALSE,"Sheet11"}</definedName>
    <definedName name="aa" hidden="1">{#N/A,#N/A,FALSE,"Sheet9";#N/A,#N/A,FALSE,"Sheet23";#N/A,#N/A,FALSE,"Sheet5";#N/A,#N/A,FALSE,"Sheet6";#N/A,#N/A,FALSE,"Sheet7";#N/A,#N/A,FALSE,"Sheet8";#N/A,#N/A,FALSE,"Sheet3";#N/A,#N/A,FALSE,"Sheet4";#N/A,#N/A,FALSE,"Sheet11"}</definedName>
    <definedName name="aaa" localSheetId="0" hidden="1">{#N/A,#N/A,FALSE,"Sheet10";#N/A,#N/A,FALSE,"Sheet9";#N/A,#N/A,FALSE,"Sheet5";#N/A,#N/A,FALSE,"Sheet33";#N/A,#N/A,FALSE,"Sheet13";#N/A,#N/A,FALSE,"Sheet20";#N/A,#N/A,FALSE,"Sheet19";#N/A,#N/A,FALSE,"Sheet18";#N/A,#N/A,FALSE,"Sheet17";#N/A,#N/A,FALSE,"Sheet22";#N/A,#N/A,FALSE,"Sheet1";#N/A,#N/A,FALSE,"Sheet32";#N/A,#N/A,FALSE,"Sheet21";#N/A,#N/A,FALSE,"Sheet15"}</definedName>
    <definedName name="aaa" hidden="1">{#N/A,#N/A,FALSE,"Results_1996"}</definedName>
    <definedName name="aaaa" localSheetId="0" hidden="1">{#N/A,#N/A,FALSE,"Results_1997"}</definedName>
    <definedName name="aaaa" hidden="1">{#N/A,#N/A,FALSE,"Results_1997"}</definedName>
    <definedName name="aaaaaa" localSheetId="0" hidden="1">{#N/A,#N/A,FALSE,"Results_1995"}</definedName>
    <definedName name="aaaaaa" hidden="1">{#N/A,#N/A,FALSE,"Results_1995"}</definedName>
    <definedName name="aaas" hidden="1">{#N/A,#N/A,FALSE,"Sales_1995"}</definedName>
    <definedName name="abc" hidden="1">{#N/A,#N/A,FALSE,"Sheet29";#N/A,#N/A,FALSE,"Sheet25";#N/A,#N/A,FALSE,"Sheet24";#N/A,#N/A,FALSE,"Sheet27";#N/A,#N/A,FALSE,"Sheet26";#N/A,#N/A,FALSE,"Sheet30"}</definedName>
    <definedName name="AKR">#N/A</definedName>
    <definedName name="as" localSheetId="0" hidden="1">{#N/A,#N/A,FALSE,"Results_1997"}</definedName>
    <definedName name="as" hidden="1">{#N/A,#N/A,FALSE,"Results_1997"}</definedName>
    <definedName name="asa" localSheetId="0" hidden="1">{#N/A,#N/A,FALSE,"Sheet9";#N/A,#N/A,FALSE,"Sheet23";#N/A,#N/A,FALSE,"Sheet5";#N/A,#N/A,FALSE,"Sheet6";#N/A,#N/A,FALSE,"Sheet7";#N/A,#N/A,FALSE,"Sheet8";#N/A,#N/A,FALSE,"Sheet3";#N/A,#N/A,FALSE,"Sheet4";#N/A,#N/A,FALSE,"Sheet11"}</definedName>
    <definedName name="asa" hidden="1">{#N/A,#N/A,FALSE,"Sheet9";#N/A,#N/A,FALSE,"Sheet23";#N/A,#N/A,FALSE,"Sheet5";#N/A,#N/A,FALSE,"Sheet6";#N/A,#N/A,FALSE,"Sheet7";#N/A,#N/A,FALSE,"Sheet8";#N/A,#N/A,FALSE,"Sheet3";#N/A,#N/A,FALSE,"Sheet4";#N/A,#N/A,FALSE,"Sheet11"}</definedName>
    <definedName name="asas" localSheetId="0" hidden="1">{#N/A,#N/A,FALSE,"Results_1997"}</definedName>
    <definedName name="asas" hidden="1">{#N/A,#N/A,FALSE,"Results_1997"}</definedName>
    <definedName name="asasa" localSheetId="0" hidden="1">{#N/A,#N/A,FALSE,"Results_1995"}</definedName>
    <definedName name="asasa" hidden="1">{#N/A,#N/A,FALSE,"Results_1995"}</definedName>
    <definedName name="asasas" localSheetId="0" hidden="1">{#N/A,#N/A,FALSE,"Results_1996"}</definedName>
    <definedName name="asasas" hidden="1">{#N/A,#N/A,FALSE,"Results_1996"}</definedName>
    <definedName name="asasasa" localSheetId="0" hidden="1">{#N/A,#N/A,FALSE,"Results_1997"}</definedName>
    <definedName name="asasasa" hidden="1">{#N/A,#N/A,FALSE,"Results_1997"}</definedName>
    <definedName name="asasasas" localSheetId="0" hidden="1">{#N/A,#N/A,FALSE,"Results_1998"}</definedName>
    <definedName name="asasasas" hidden="1">{#N/A,#N/A,FALSE,"Results_1998"}</definedName>
    <definedName name="AX">#N/A</definedName>
    <definedName name="b" hidden="1">{#N/A,#N/A,FALSE,"Results_1997"}</definedName>
    <definedName name="cvcvc" hidden="1">{#N/A,#N/A,FALSE,"Sheet9";#N/A,#N/A,FALSE,"Sheet23";#N/A,#N/A,FALSE,"Sheet5";#N/A,#N/A,FALSE,"Sheet6";#N/A,#N/A,FALSE,"Sheet7";#N/A,#N/A,FALSE,"Sheet8";#N/A,#N/A,FALSE,"Sheet3";#N/A,#N/A,FALSE,"Sheet4";#N/A,#N/A,FALSE,"Sheet11"}</definedName>
    <definedName name="d" localSheetId="0" hidden="1">{#N/A,#N/A,FALSE,"Results_1998"}</definedName>
    <definedName name="d" hidden="1">{#N/A,#N/A,FALSE,"Results_1998"}</definedName>
    <definedName name="_xlnm.Database" localSheetId="0">#REF!</definedName>
    <definedName name="_xlnm.Database">#REF!</definedName>
    <definedName name="DIAN">#REF!</definedName>
    <definedName name="e" localSheetId="0" hidden="1">{#N/A,#N/A,FALSE,"Sheet9";#N/A,#N/A,FALSE,"Sheet23";#N/A,#N/A,FALSE,"Sheet5";#N/A,#N/A,FALSE,"Sheet6";#N/A,#N/A,FALSE,"Sheet7";#N/A,#N/A,FALSE,"Sheet8";#N/A,#N/A,FALSE,"Sheet3";#N/A,#N/A,FALSE,"Sheet4";#N/A,#N/A,FALSE,"Sheet11"}</definedName>
    <definedName name="e" hidden="1">{#N/A,#N/A,FALSE,"Sheet9";#N/A,#N/A,FALSE,"Sheet23";#N/A,#N/A,FALSE,"Sheet5";#N/A,#N/A,FALSE,"Sheet6";#N/A,#N/A,FALSE,"Sheet7";#N/A,#N/A,FALSE,"Sheet8";#N/A,#N/A,FALSE,"Sheet3";#N/A,#N/A,FALSE,"Sheet4";#N/A,#N/A,FALSE,"Sheet11"}</definedName>
    <definedName name="eee" hidden="1">{#N/A,#N/A,FALSE,"Results_1997"}</definedName>
    <definedName name="Exp.Dec" localSheetId="0" hidden="1">{#N/A,#N/A,FALSE,"Results_1997"}</definedName>
    <definedName name="Exp.Dec" hidden="1">{#N/A,#N/A,FALSE,"Results_1997"}</definedName>
    <definedName name="f" localSheetId="0" hidden="1">{#N/A,#N/A,FALSE,"Results_1997"}</definedName>
    <definedName name="f" hidden="1">{#N/A,#N/A,FALSE,"Sheet29";#N/A,#N/A,FALSE,"Sheet25";#N/A,#N/A,FALSE,"Sheet24";#N/A,#N/A,FALSE,"Sheet27";#N/A,#N/A,FALSE,"Sheet26";#N/A,#N/A,FALSE,"Sheet30"}</definedName>
    <definedName name="fg" localSheetId="0" hidden="1">{#N/A,#N/A,FALSE,"Results_1996"}</definedName>
    <definedName name="fg" hidden="1">{#N/A,#N/A,FALSE,"Results_1996"}</definedName>
    <definedName name="fgg" hidden="1">{#N/A,#N/A,FALSE,"Results_1996"}</definedName>
    <definedName name="g" localSheetId="0" hidden="1">{#N/A,#N/A,FALSE,"Sheet13";#N/A,#N/A,FALSE,"Sheet23 (2)";#N/A,#N/A,FALSE,"Sheet1";#N/A,#N/A,FALSE,"Sheet16";#N/A,#N/A,FALSE,"Sheet20";#N/A,#N/A,FALSE,"Sheet19";#N/A,#N/A,FALSE,"Sheet18";#N/A,#N/A,FALSE,"Sheet17";#N/A,#N/A,FALSE,"Sheet22";#N/A,#N/A,FALSE,"Sheet21";#N/A,#N/A,FALSE,"Sheet10"}</definedName>
    <definedName name="g" hidden="1">{#N/A,#N/A,FALSE,"Sheet13";#N/A,#N/A,FALSE,"Sheet23 (2)";#N/A,#N/A,FALSE,"Sheet1";#N/A,#N/A,FALSE,"Sheet16";#N/A,#N/A,FALSE,"Sheet20";#N/A,#N/A,FALSE,"Sheet19";#N/A,#N/A,FALSE,"Sheet18";#N/A,#N/A,FALSE,"Sheet17";#N/A,#N/A,FALSE,"Sheet22";#N/A,#N/A,FALSE,"Sheet21";#N/A,#N/A,FALSE,"Sheet10"}</definedName>
    <definedName name="h" localSheetId="0" hidden="1">{#N/A,#N/A,FALSE,"Sheet9";#N/A,#N/A,FALSE,"Sheet23";#N/A,#N/A,FALSE,"Sheet5";#N/A,#N/A,FALSE,"Sheet6";#N/A,#N/A,FALSE,"Sheet7";#N/A,#N/A,FALSE,"Sheet8";#N/A,#N/A,FALSE,"Sheet3";#N/A,#N/A,FALSE,"Sheet4";#N/A,#N/A,FALSE,"Sheet11"}</definedName>
    <definedName name="h" hidden="1">{#N/A,#N/A,FALSE,"Sheet9";#N/A,#N/A,FALSE,"Sheet23";#N/A,#N/A,FALSE,"Sheet5";#N/A,#N/A,FALSE,"Sheet6";#N/A,#N/A,FALSE,"Sheet7";#N/A,#N/A,FALSE,"Sheet8";#N/A,#N/A,FALSE,"Sheet3";#N/A,#N/A,FALSE,"Sheet4";#N/A,#N/A,FALSE,"Sheet11"}</definedName>
    <definedName name="hgnjgh" localSheetId="0" hidden="1">{#N/A,#N/A,FALSE,"Results_1997"}</definedName>
    <definedName name="hgnjgh" hidden="1">{#N/A,#N/A,FALSE,"Results_1997"}</definedName>
    <definedName name="Introduction" hidden="1">{#N/A,#N/A,FALSE,"Results_1997"}</definedName>
    <definedName name="ioijkl" hidden="1">{#N/A,#N/A,FALSE,"Sheet29";#N/A,#N/A,FALSE,"Sheet25";#N/A,#N/A,FALSE,"Sheet24";#N/A,#N/A,FALSE,"Sheet27";#N/A,#N/A,FALSE,"Sheet26";#N/A,#N/A,FALSE,"Sheet30"}</definedName>
    <definedName name="Irakliou" hidden="1">{#N/A,#N/A,FALSE,"Results_1998"}</definedName>
    <definedName name="j" localSheetId="0" hidden="1">{#N/A,#N/A,FALSE,"Sheet10";#N/A,#N/A,FALSE,"Sheet9";#N/A,#N/A,FALSE,"Sheet5";#N/A,#N/A,FALSE,"Sheet33";#N/A,#N/A,FALSE,"Sheet13";#N/A,#N/A,FALSE,"Sheet20";#N/A,#N/A,FALSE,"Sheet19";#N/A,#N/A,FALSE,"Sheet18";#N/A,#N/A,FALSE,"Sheet17";#N/A,#N/A,FALSE,"Sheet22";#N/A,#N/A,FALSE,"Sheet1";#N/A,#N/A,FALSE,"Sheet32";#N/A,#N/A,FALSE,"Sheet21";#N/A,#N/A,FALSE,"Sheet15"}</definedName>
    <definedName name="j" hidden="1">{#N/A,#N/A,FALSE,"Sheet10";#N/A,#N/A,FALSE,"Sheet9";#N/A,#N/A,FALSE,"Sheet5";#N/A,#N/A,FALSE,"Sheet33";#N/A,#N/A,FALSE,"Sheet13";#N/A,#N/A,FALSE,"Sheet20";#N/A,#N/A,FALSE,"Sheet19";#N/A,#N/A,FALSE,"Sheet18";#N/A,#N/A,FALSE,"Sheet17";#N/A,#N/A,FALSE,"Sheet22";#N/A,#N/A,FALSE,"Sheet1";#N/A,#N/A,FALSE,"Sheet32";#N/A,#N/A,FALSE,"Sheet21";#N/A,#N/A,FALSE,"Sheet15"}</definedName>
    <definedName name="LineEot" localSheetId="0">'[1]Big Table'!#REF!</definedName>
    <definedName name="LineEot">'[2]Big Table'!#REF!</definedName>
    <definedName name="MENU">#N/A</definedName>
    <definedName name="model" hidden="1">{#N/A,#N/A,FALSE,"Sheet9";#N/A,#N/A,FALSE,"Sheet23";#N/A,#N/A,FALSE,"Sheet5";#N/A,#N/A,FALSE,"Sheet6";#N/A,#N/A,FALSE,"Sheet7";#N/A,#N/A,FALSE,"Sheet8";#N/A,#N/A,FALSE,"Sheet3";#N/A,#N/A,FALSE,"Sheet4";#N/A,#N/A,FALSE,"Sheet11"}</definedName>
    <definedName name="MODEL1" hidden="1">{#N/A,#N/A,FALSE,"Sheet10";#N/A,#N/A,FALSE,"Sheet9";#N/A,#N/A,FALSE,"Sheet5";#N/A,#N/A,FALSE,"Sheet33";#N/A,#N/A,FALSE,"Sheet13";#N/A,#N/A,FALSE,"Sheet20";#N/A,#N/A,FALSE,"Sheet19";#N/A,#N/A,FALSE,"Sheet18";#N/A,#N/A,FALSE,"Sheet17";#N/A,#N/A,FALSE,"Sheet22";#N/A,#N/A,FALSE,"Sheet1";#N/A,#N/A,FALSE,"Sheet32";#N/A,#N/A,FALSE,"Sheet21";#N/A,#N/A,FALSE,"Sheet15"}</definedName>
    <definedName name="Nicholas" localSheetId="0" hidden="1">{#N/A,#N/A,FALSE,"Results_1995"}</definedName>
    <definedName name="Nicholas" hidden="1">{#N/A,#N/A,FALSE,"Results_1995"}</definedName>
    <definedName name="nick" hidden="1">{#N/A,#N/A,FALSE,"Results_1997"}</definedName>
    <definedName name="oil">'[1]Big Table'!#REF!</definedName>
    <definedName name="op" localSheetId="0" hidden="1">{#N/A,#N/A,FALSE,"Results_1997"}</definedName>
    <definedName name="op" hidden="1">{#N/A,#N/A,FALSE,"Results_1997"}</definedName>
    <definedName name="opp" hidden="1">{#N/A,#N/A,FALSE,"Results_1997"}</definedName>
    <definedName name="qqq" localSheetId="0" hidden="1">{#N/A,#N/A,FALSE,"Sales_1995"}</definedName>
    <definedName name="qqq" hidden="1">{#N/A,#N/A,FALSE,"Sales_1995"}</definedName>
    <definedName name="qwq" localSheetId="0" hidden="1">{#N/A,#N/A,FALSE,"Sheet10";#N/A,#N/A,FALSE,"Sheet9";#N/A,#N/A,FALSE,"Sheet5";#N/A,#N/A,FALSE,"Sheet33";#N/A,#N/A,FALSE,"Sheet13";#N/A,#N/A,FALSE,"Sheet20";#N/A,#N/A,FALSE,"Sheet19";#N/A,#N/A,FALSE,"Sheet18";#N/A,#N/A,FALSE,"Sheet17";#N/A,#N/A,FALSE,"Sheet22";#N/A,#N/A,FALSE,"Sheet1";#N/A,#N/A,FALSE,"Sheet32";#N/A,#N/A,FALSE,"Sheet21";#N/A,#N/A,FALSE,"Sheet15"}</definedName>
    <definedName name="qwq" hidden="1">{#N/A,#N/A,FALSE,"Sheet10";#N/A,#N/A,FALSE,"Sheet9";#N/A,#N/A,FALSE,"Sheet5";#N/A,#N/A,FALSE,"Sheet33";#N/A,#N/A,FALSE,"Sheet13";#N/A,#N/A,FALSE,"Sheet20";#N/A,#N/A,FALSE,"Sheet19";#N/A,#N/A,FALSE,"Sheet18";#N/A,#N/A,FALSE,"Sheet17";#N/A,#N/A,FALSE,"Sheet22";#N/A,#N/A,FALSE,"Sheet1";#N/A,#N/A,FALSE,"Sheet32";#N/A,#N/A,FALSE,"Sheet21";#N/A,#N/A,FALSE,"Sheet15"}</definedName>
    <definedName name="RATE">#N/A</definedName>
    <definedName name="rrr" localSheetId="0" hidden="1">{#N/A,#N/A,FALSE,"Sheet9";#N/A,#N/A,FALSE,"Sheet23";#N/A,#N/A,FALSE,"Sheet5";#N/A,#N/A,FALSE,"Sheet6";#N/A,#N/A,FALSE,"Sheet7";#N/A,#N/A,FALSE,"Sheet8";#N/A,#N/A,FALSE,"Sheet3";#N/A,#N/A,FALSE,"Sheet4";#N/A,#N/A,FALSE,"Sheet11"}</definedName>
    <definedName name="rrr" hidden="1">{#N/A,#N/A,FALSE,"Sheet9";#N/A,#N/A,FALSE,"Sheet23";#N/A,#N/A,FALSE,"Sheet5";#N/A,#N/A,FALSE,"Sheet6";#N/A,#N/A,FALSE,"Sheet7";#N/A,#N/A,FALSE,"Sheet8";#N/A,#N/A,FALSE,"Sheet3";#N/A,#N/A,FALSE,"Sheet4";#N/A,#N/A,FALSE,"Sheet11"}</definedName>
    <definedName name="s" localSheetId="0" hidden="1">{#N/A,#N/A,FALSE,"Results_1997"}</definedName>
    <definedName name="s" hidden="1">{#N/A,#N/A,FALSE,"Results_1997"}</definedName>
    <definedName name="sfdfs" hidden="1">{#N/A,#N/A,FALSE,"Results_1995"}</definedName>
    <definedName name="sh">'[2]Big Table'!#REF!</definedName>
    <definedName name="sheet1" hidden="1">{#N/A,#N/A,FALSE,"Results_1997"}</definedName>
    <definedName name="ss" localSheetId="0" hidden="1">{#N/A,#N/A,FALSE,"Sheet9";#N/A,#N/A,FALSE,"Sheet23";#N/A,#N/A,FALSE,"Sheet5";#N/A,#N/A,FALSE,"Sheet6";#N/A,#N/A,FALSE,"Sheet7";#N/A,#N/A,FALSE,"Sheet8";#N/A,#N/A,FALSE,"Sheet3";#N/A,#N/A,FALSE,"Sheet4";#N/A,#N/A,FALSE,"Sheet11"}</definedName>
    <definedName name="ss" hidden="1">{#N/A,#N/A,FALSE,"Sheet9";#N/A,#N/A,FALSE,"Sheet23";#N/A,#N/A,FALSE,"Sheet5";#N/A,#N/A,FALSE,"Sheet6";#N/A,#N/A,FALSE,"Sheet7";#N/A,#N/A,FALSE,"Sheet8";#N/A,#N/A,FALSE,"Sheet3";#N/A,#N/A,FALSE,"Sheet4";#N/A,#N/A,FALSE,"Sheet11"}</definedName>
    <definedName name="Storage">'[1]Big Table'!#REF!</definedName>
    <definedName name="TTL">#N/A</definedName>
    <definedName name="Work" hidden="1">{#N/A,#N/A,FALSE,"Sheet29";#N/A,#N/A,FALSE,"Sheet25";#N/A,#N/A,FALSE,"Sheet24";#N/A,#N/A,FALSE,"Sheet27";#N/A,#N/A,FALSE,"Sheet26";#N/A,#N/A,FALSE,"Sheet30"}</definedName>
    <definedName name="wrn.1995." localSheetId="0" hidden="1">{#N/A,#N/A,FALSE,"Results_1995"}</definedName>
    <definedName name="wrn.1995." hidden="1">{#N/A,#N/A,FALSE,"Results_1995"}</definedName>
    <definedName name="wrn.1996." localSheetId="0" hidden="1">{#N/A,#N/A,FALSE,"Results_1996"}</definedName>
    <definedName name="wrn.1996." hidden="1">{#N/A,#N/A,FALSE,"Results_1996"}</definedName>
    <definedName name="wrn.1997." localSheetId="0" hidden="1">{#N/A,#N/A,FALSE,"Results_1997"}</definedName>
    <definedName name="wrn.1997." hidden="1">{#N/A,#N/A,FALSE,"Results_1997"}</definedName>
    <definedName name="wrn.1998." localSheetId="0" hidden="1">{#N/A,#N/A,FALSE,"Results_1998"}</definedName>
    <definedName name="wrn.1998." hidden="1">{#N/A,#N/A,FALSE,"Results_1998"}</definedName>
    <definedName name="wrn.Balance._.LAVIPHARM." localSheetId="0" hidden="1">{#N/A,#N/A,FALSE,"Sheet29";#N/A,#N/A,FALSE,"Sheet25";#N/A,#N/A,FALSE,"Sheet24";#N/A,#N/A,FALSE,"Sheet27";#N/A,#N/A,FALSE,"Sheet26";#N/A,#N/A,FALSE,"Sheet30"}</definedName>
    <definedName name="wrn.Balance._.LAVIPHARM." hidden="1">{#N/A,#N/A,FALSE,"Sheet29";#N/A,#N/A,FALSE,"Sheet25";#N/A,#N/A,FALSE,"Sheet24";#N/A,#N/A,FALSE,"Sheet27";#N/A,#N/A,FALSE,"Sheet26";#N/A,#N/A,FALSE,"Sheet30"}</definedName>
    <definedName name="wrn.PandL._.GROUP." localSheetId="0" hidden="1">{#N/A,#N/A,FALSE,"Sheet13";#N/A,#N/A,FALSE,"Sheet23 (2)";#N/A,#N/A,FALSE,"Sheet1";#N/A,#N/A,FALSE,"Sheet16";#N/A,#N/A,FALSE,"Sheet20";#N/A,#N/A,FALSE,"Sheet19";#N/A,#N/A,FALSE,"Sheet18";#N/A,#N/A,FALSE,"Sheet17";#N/A,#N/A,FALSE,"Sheet22";#N/A,#N/A,FALSE,"Sheet21";#N/A,#N/A,FALSE,"Sheet10"}</definedName>
    <definedName name="wrn.PandL._.GROUP." hidden="1">{#N/A,#N/A,FALSE,"Sheet13";#N/A,#N/A,FALSE,"Sheet23 (2)";#N/A,#N/A,FALSE,"Sheet1";#N/A,#N/A,FALSE,"Sheet16";#N/A,#N/A,FALSE,"Sheet20";#N/A,#N/A,FALSE,"Sheet19";#N/A,#N/A,FALSE,"Sheet18";#N/A,#N/A,FALSE,"Sheet17";#N/A,#N/A,FALSE,"Sheet22";#N/A,#N/A,FALSE,"Sheet21";#N/A,#N/A,FALSE,"Sheet10"}</definedName>
    <definedName name="wrn.PandL._.LAVIPHARM._.AE." localSheetId="0" hidden="1">{#N/A,#N/A,FALSE,"Sheet9";#N/A,#N/A,FALSE,"Sheet23";#N/A,#N/A,FALSE,"Sheet5";#N/A,#N/A,FALSE,"Sheet6";#N/A,#N/A,FALSE,"Sheet7";#N/A,#N/A,FALSE,"Sheet8";#N/A,#N/A,FALSE,"Sheet3";#N/A,#N/A,FALSE,"Sheet4";#N/A,#N/A,FALSE,"Sheet11"}</definedName>
    <definedName name="wrn.PandL._.LAVIPHARM._.AE." hidden="1">{#N/A,#N/A,FALSE,"Sheet9";#N/A,#N/A,FALSE,"Sheet23";#N/A,#N/A,FALSE,"Sheet5";#N/A,#N/A,FALSE,"Sheet6";#N/A,#N/A,FALSE,"Sheet7";#N/A,#N/A,FALSE,"Sheet8";#N/A,#N/A,FALSE,"Sheet3";#N/A,#N/A,FALSE,"Sheet4";#N/A,#N/A,FALSE,"Sheet11"}</definedName>
    <definedName name="wrn.PandL9mnth." localSheetId="0" hidden="1">{#N/A,#N/A,FALSE,"Sheet10";#N/A,#N/A,FALSE,"Sheet9";#N/A,#N/A,FALSE,"Sheet5";#N/A,#N/A,FALSE,"Sheet33";#N/A,#N/A,FALSE,"Sheet13";#N/A,#N/A,FALSE,"Sheet20";#N/A,#N/A,FALSE,"Sheet19";#N/A,#N/A,FALSE,"Sheet18";#N/A,#N/A,FALSE,"Sheet17";#N/A,#N/A,FALSE,"Sheet22";#N/A,#N/A,FALSE,"Sheet1";#N/A,#N/A,FALSE,"Sheet32";#N/A,#N/A,FALSE,"Sheet21";#N/A,#N/A,FALSE,"Sheet15"}</definedName>
    <definedName name="wrn.PandL9mnth." hidden="1">{#N/A,#N/A,FALSE,"Sheet10";#N/A,#N/A,FALSE,"Sheet9";#N/A,#N/A,FALSE,"Sheet5";#N/A,#N/A,FALSE,"Sheet33";#N/A,#N/A,FALSE,"Sheet13";#N/A,#N/A,FALSE,"Sheet20";#N/A,#N/A,FALSE,"Sheet19";#N/A,#N/A,FALSE,"Sheet18";#N/A,#N/A,FALSE,"Sheet17";#N/A,#N/A,FALSE,"Sheet22";#N/A,#N/A,FALSE,"Sheet1";#N/A,#N/A,FALSE,"Sheet32";#N/A,#N/A,FALSE,"Sheet21";#N/A,#N/A,FALSE,"Sheet15"}</definedName>
    <definedName name="wrn.Sales." localSheetId="0" hidden="1">{#N/A,#N/A,FALSE,"Sales_1995"}</definedName>
    <definedName name="wrn.Sales." hidden="1">{#N/A,#N/A,FALSE,"Sales_1995"}</definedName>
    <definedName name="ww" localSheetId="0" hidden="1">{#N/A,#N/A,FALSE,"Sheet29";#N/A,#N/A,FALSE,"Sheet25";#N/A,#N/A,FALSE,"Sheet24";#N/A,#N/A,FALSE,"Sheet27";#N/A,#N/A,FALSE,"Sheet26";#N/A,#N/A,FALSE,"Sheet30"}</definedName>
    <definedName name="ww" hidden="1">{#N/A,#N/A,FALSE,"Sheet29";#N/A,#N/A,FALSE,"Sheet25";#N/A,#N/A,FALSE,"Sheet24";#N/A,#N/A,FALSE,"Sheet27";#N/A,#N/A,FALSE,"Sheet26";#N/A,#N/A,FALSE,"Sheet30"}</definedName>
    <definedName name="www" localSheetId="0" hidden="1">{#N/A,#N/A,FALSE,"Sheet13";#N/A,#N/A,FALSE,"Sheet23 (2)";#N/A,#N/A,FALSE,"Sheet1";#N/A,#N/A,FALSE,"Sheet16";#N/A,#N/A,FALSE,"Sheet20";#N/A,#N/A,FALSE,"Sheet19";#N/A,#N/A,FALSE,"Sheet18";#N/A,#N/A,FALSE,"Sheet17";#N/A,#N/A,FALSE,"Sheet22";#N/A,#N/A,FALSE,"Sheet21";#N/A,#N/A,FALSE,"Sheet10"}</definedName>
    <definedName name="www" hidden="1">{#N/A,#N/A,FALSE,"Sheet13";#N/A,#N/A,FALSE,"Sheet23 (2)";#N/A,#N/A,FALSE,"Sheet1";#N/A,#N/A,FALSE,"Sheet16";#N/A,#N/A,FALSE,"Sheet20";#N/A,#N/A,FALSE,"Sheet19";#N/A,#N/A,FALSE,"Sheet18";#N/A,#N/A,FALSE,"Sheet17";#N/A,#N/A,FALSE,"Sheet22";#N/A,#N/A,FALSE,"Sheet21";#N/A,#N/A,FALSE,"Sheet10"}</definedName>
    <definedName name="wwww" localSheetId="0" hidden="1">{#N/A,#N/A,FALSE,"Sheet9";#N/A,#N/A,FALSE,"Sheet23";#N/A,#N/A,FALSE,"Sheet5";#N/A,#N/A,FALSE,"Sheet6";#N/A,#N/A,FALSE,"Sheet7";#N/A,#N/A,FALSE,"Sheet8";#N/A,#N/A,FALSE,"Sheet3";#N/A,#N/A,FALSE,"Sheet4";#N/A,#N/A,FALSE,"Sheet11"}</definedName>
    <definedName name="wwww" hidden="1">{#N/A,#N/A,FALSE,"Sheet9";#N/A,#N/A,FALSE,"Sheet23";#N/A,#N/A,FALSE,"Sheet5";#N/A,#N/A,FALSE,"Sheet6";#N/A,#N/A,FALSE,"Sheet7";#N/A,#N/A,FALSE,"Sheet8";#N/A,#N/A,FALSE,"Sheet3";#N/A,#N/A,FALSE,"Sheet4";#N/A,#N/A,FALSE,"Sheet11"}</definedName>
    <definedName name="x" localSheetId="0" hidden="1">{#N/A,#N/A,FALSE,"Results_1995"}</definedName>
    <definedName name="x" hidden="1">{#N/A,#N/A,FALSE,"Results_1995"}</definedName>
    <definedName name="y" localSheetId="0" hidden="1">{#N/A,#N/A,FALSE,"Sales_1995"}</definedName>
    <definedName name="y" hidden="1">{#N/A,#N/A,FALSE,"Sales_1995"}</definedName>
    <definedName name="yy" localSheetId="0">'[1]Big Table'!#REF!</definedName>
    <definedName name="yy">'[2]Big Table'!#REF!</definedName>
    <definedName name="yyy">'[1]Big Table'!#REF!</definedName>
    <definedName name="z" localSheetId="0" hidden="1">{#N/A,#N/A,FALSE,"Results_1996"}</definedName>
    <definedName name="z" hidden="1">{#N/A,#N/A,FALSE,"Results_1996"}</definedName>
    <definedName name="zz" localSheetId="0">'[1]Big Table'!#REF!</definedName>
    <definedName name="zz">'[2]Big Table'!#REF!</definedName>
    <definedName name="zzz">'[1]Big Table'!#REF!</definedName>
  </definedNames>
  <calcPr calcId="124519"/>
</workbook>
</file>

<file path=xl/calcChain.xml><?xml version="1.0" encoding="utf-8"?>
<calcChain xmlns="http://schemas.openxmlformats.org/spreadsheetml/2006/main">
  <c r="BG63" i="4"/>
  <c r="BG62"/>
  <c r="BG61"/>
  <c r="BG60"/>
  <c r="BG59"/>
  <c r="BG58"/>
  <c r="BG57"/>
  <c r="BG56"/>
  <c r="BG55"/>
  <c r="BG54"/>
  <c r="BG53"/>
  <c r="BG52"/>
  <c r="BG51"/>
  <c r="BG50"/>
  <c r="BG49"/>
  <c r="BG48"/>
  <c r="BG47"/>
  <c r="BG46"/>
  <c r="BG45"/>
  <c r="BG44"/>
  <c r="BG43"/>
  <c r="BG42"/>
  <c r="BG41"/>
  <c r="BG40"/>
  <c r="BG39"/>
  <c r="BP18"/>
  <c r="BO13"/>
  <c r="BP13" s="1"/>
  <c r="BO9"/>
  <c r="BP9" s="1"/>
  <c r="Y21"/>
  <c r="AU52" s="1"/>
  <c r="BP27"/>
  <c r="BO21"/>
  <c r="BP21" s="1"/>
  <c r="BO17"/>
  <c r="BP17" s="1"/>
  <c r="BO16"/>
  <c r="BP16" s="1"/>
  <c r="AU42"/>
  <c r="AH11"/>
  <c r="AJ42" s="1"/>
  <c r="AG11"/>
  <c r="BO11"/>
  <c r="BO10"/>
  <c r="AU39"/>
  <c r="AU45"/>
  <c r="AU47"/>
  <c r="AU48"/>
  <c r="AU49"/>
  <c r="AU50"/>
  <c r="AU51"/>
  <c r="AU53"/>
  <c r="AU54"/>
  <c r="AU55"/>
  <c r="AU56"/>
  <c r="AU57"/>
  <c r="AU59"/>
  <c r="AU60"/>
  <c r="AU61"/>
  <c r="AU63"/>
  <c r="AJ39"/>
  <c r="AJ43"/>
  <c r="AJ45"/>
  <c r="AJ47"/>
  <c r="AJ48"/>
  <c r="AJ49"/>
  <c r="AJ50"/>
  <c r="AJ51"/>
  <c r="AJ53"/>
  <c r="AJ54"/>
  <c r="AJ55"/>
  <c r="AJ56"/>
  <c r="AJ57"/>
  <c r="AJ59"/>
  <c r="AJ60"/>
  <c r="AJ61"/>
  <c r="AJ63"/>
  <c r="AJ52" l="1"/>
  <c r="AU40"/>
  <c r="AJ58"/>
  <c r="AU58"/>
  <c r="AJ40"/>
  <c r="AU41"/>
  <c r="AU44"/>
  <c r="AJ46"/>
  <c r="AJ41"/>
  <c r="AU46"/>
  <c r="AJ44"/>
  <c r="BP11"/>
  <c r="BP10"/>
  <c r="CW6"/>
  <c r="CX6"/>
  <c r="CY6"/>
  <c r="CZ6"/>
  <c r="DA6"/>
  <c r="DB6"/>
  <c r="DC6"/>
  <c r="DD6"/>
  <c r="CV6"/>
  <c r="CM6"/>
  <c r="CN6"/>
  <c r="CO6"/>
  <c r="CP6"/>
  <c r="CQ6"/>
  <c r="CR6"/>
  <c r="CS6"/>
  <c r="CT6"/>
  <c r="CL6"/>
  <c r="CC6"/>
  <c r="CD6"/>
  <c r="CE6"/>
  <c r="CF6"/>
  <c r="CG6"/>
  <c r="CH6"/>
  <c r="CI6"/>
  <c r="CJ6"/>
  <c r="CB6"/>
  <c r="BI6"/>
  <c r="BJ6"/>
  <c r="BK6"/>
  <c r="BL6"/>
  <c r="BM6"/>
  <c r="BN6"/>
  <c r="BO6"/>
  <c r="BP6"/>
  <c r="BH6"/>
  <c r="AX6"/>
  <c r="AY6"/>
  <c r="AZ6"/>
  <c r="BA6"/>
  <c r="BB6"/>
  <c r="BC6"/>
  <c r="BD6"/>
  <c r="BE6"/>
  <c r="AW6"/>
  <c r="AN6"/>
  <c r="AO6"/>
  <c r="AP6"/>
  <c r="AQ6"/>
  <c r="AR6"/>
  <c r="AS6"/>
  <c r="AT6"/>
  <c r="AU6"/>
  <c r="AM6"/>
  <c r="AC6"/>
  <c r="AD6"/>
  <c r="AE6"/>
  <c r="AF6"/>
  <c r="AG6"/>
  <c r="AH6"/>
  <c r="AI6"/>
  <c r="AJ6"/>
  <c r="AB6"/>
  <c r="BD8"/>
  <c r="BE8"/>
  <c r="BD9"/>
  <c r="BE9"/>
  <c r="BD10"/>
  <c r="BE10"/>
  <c r="BD11"/>
  <c r="BE11"/>
  <c r="BD13"/>
  <c r="BD14"/>
  <c r="BE14"/>
  <c r="BD15"/>
  <c r="BE15"/>
  <c r="BD16"/>
  <c r="BE16"/>
  <c r="BD17"/>
  <c r="BE17"/>
  <c r="BD18"/>
  <c r="BE18"/>
  <c r="BD19"/>
  <c r="BE19"/>
  <c r="BD20"/>
  <c r="BE20"/>
  <c r="BD21"/>
  <c r="BE21"/>
  <c r="BD22"/>
  <c r="BE22"/>
  <c r="BD23"/>
  <c r="BE23"/>
  <c r="BD24"/>
  <c r="BE24"/>
  <c r="BD25"/>
  <c r="BE25"/>
  <c r="BD26"/>
  <c r="BE26"/>
  <c r="BD27"/>
  <c r="BE27"/>
  <c r="BD28"/>
  <c r="BE28"/>
  <c r="BD29"/>
  <c r="BE29"/>
  <c r="BD30"/>
  <c r="BE30"/>
  <c r="BD32"/>
  <c r="BE32"/>
  <c r="AU43"/>
  <c r="AH26"/>
  <c r="BE13" l="1"/>
  <c r="BE12"/>
  <c r="BD12"/>
  <c r="AG25"/>
  <c r="AT39" l="1"/>
  <c r="AT40"/>
  <c r="AT41"/>
  <c r="AT42"/>
  <c r="AT43"/>
  <c r="AT44"/>
  <c r="AT45"/>
  <c r="AT46"/>
  <c r="AT47"/>
  <c r="AT48"/>
  <c r="AT49"/>
  <c r="AT50"/>
  <c r="AT51"/>
  <c r="AT52"/>
  <c r="AT53"/>
  <c r="AT54"/>
  <c r="AT55"/>
  <c r="AT56"/>
  <c r="AT57"/>
  <c r="AT58"/>
  <c r="AT59"/>
  <c r="AT60"/>
  <c r="AT61"/>
  <c r="AT63"/>
  <c r="AI39"/>
  <c r="AI40"/>
  <c r="AI41"/>
  <c r="AI42"/>
  <c r="AI43"/>
  <c r="AI44"/>
  <c r="AI45"/>
  <c r="AI46"/>
  <c r="AI47"/>
  <c r="AI48"/>
  <c r="AI49"/>
  <c r="AI50"/>
  <c r="AI51"/>
  <c r="AI52"/>
  <c r="AI53"/>
  <c r="AI54"/>
  <c r="AI55"/>
  <c r="AI56"/>
  <c r="AI57"/>
  <c r="AI58"/>
  <c r="AI59"/>
  <c r="AI60"/>
  <c r="AI61"/>
  <c r="AI63"/>
  <c r="AH40"/>
  <c r="AH41"/>
  <c r="AH42"/>
  <c r="AH43"/>
  <c r="AH44"/>
  <c r="AH46"/>
  <c r="AH47"/>
  <c r="AH48"/>
  <c r="AH49"/>
  <c r="AH51"/>
  <c r="AH52"/>
  <c r="AH56"/>
  <c r="AH57"/>
  <c r="AH58"/>
  <c r="AH59"/>
  <c r="AH60"/>
  <c r="AH61"/>
  <c r="AH62"/>
  <c r="AH63"/>
  <c r="AS40"/>
  <c r="AS41"/>
  <c r="AS42"/>
  <c r="AS44"/>
  <c r="AS46"/>
  <c r="AS47"/>
  <c r="AS48"/>
  <c r="AS49"/>
  <c r="AS51"/>
  <c r="AS52"/>
  <c r="AS56"/>
  <c r="AS57"/>
  <c r="AS58"/>
  <c r="AS59"/>
  <c r="AS60"/>
  <c r="AS61"/>
  <c r="AS62"/>
  <c r="AS63"/>
  <c r="AS43" l="1"/>
  <c r="AF26"/>
  <c r="AF22"/>
  <c r="AF12"/>
  <c r="BC8"/>
  <c r="BC9"/>
  <c r="BC10"/>
  <c r="BC11"/>
  <c r="BC13"/>
  <c r="BC14"/>
  <c r="BC15"/>
  <c r="BC16"/>
  <c r="BC17"/>
  <c r="BC18"/>
  <c r="BC19"/>
  <c r="BC20"/>
  <c r="BC21"/>
  <c r="BC22"/>
  <c r="BC23"/>
  <c r="BC24"/>
  <c r="BC25"/>
  <c r="BC26"/>
  <c r="BC27"/>
  <c r="BC28"/>
  <c r="BC29"/>
  <c r="BC30"/>
  <c r="BC32"/>
  <c r="BB32"/>
  <c r="BA32"/>
  <c r="AZ32"/>
  <c r="AY32"/>
  <c r="AX32"/>
  <c r="BB30"/>
  <c r="BA30"/>
  <c r="AZ30"/>
  <c r="AY30"/>
  <c r="AX30"/>
  <c r="BB29"/>
  <c r="BA29"/>
  <c r="AZ29"/>
  <c r="AY29"/>
  <c r="AX29"/>
  <c r="BB28"/>
  <c r="BA28"/>
  <c r="AZ28"/>
  <c r="AY28"/>
  <c r="AX28"/>
  <c r="BB27"/>
  <c r="BA27"/>
  <c r="AZ27"/>
  <c r="AY27"/>
  <c r="AX27"/>
  <c r="BB26"/>
  <c r="BA26"/>
  <c r="AZ26"/>
  <c r="AY26"/>
  <c r="AX26"/>
  <c r="BB25"/>
  <c r="BA25"/>
  <c r="AZ25"/>
  <c r="AY25"/>
  <c r="AX25"/>
  <c r="BB24"/>
  <c r="BA24"/>
  <c r="AZ24"/>
  <c r="AY24"/>
  <c r="AX24"/>
  <c r="BB23"/>
  <c r="BA23"/>
  <c r="AZ23"/>
  <c r="AY23"/>
  <c r="AX23"/>
  <c r="BB22"/>
  <c r="BA22"/>
  <c r="AZ22"/>
  <c r="AY22"/>
  <c r="AX22"/>
  <c r="BB21"/>
  <c r="BA21"/>
  <c r="AZ21"/>
  <c r="AY21"/>
  <c r="AX21"/>
  <c r="BB20"/>
  <c r="BA20"/>
  <c r="AZ20"/>
  <c r="AY20"/>
  <c r="AX20"/>
  <c r="BB19"/>
  <c r="BA19"/>
  <c r="AZ19"/>
  <c r="AY19"/>
  <c r="AX19"/>
  <c r="BB18"/>
  <c r="BA18"/>
  <c r="AZ18"/>
  <c r="AY18"/>
  <c r="AX18"/>
  <c r="BB17"/>
  <c r="BA17"/>
  <c r="AZ17"/>
  <c r="AY17"/>
  <c r="AX17"/>
  <c r="BB16"/>
  <c r="BA16"/>
  <c r="AZ16"/>
  <c r="AY16"/>
  <c r="AX16"/>
  <c r="BB15"/>
  <c r="BA15"/>
  <c r="AZ15"/>
  <c r="AY15"/>
  <c r="AX15"/>
  <c r="BB14"/>
  <c r="BA14"/>
  <c r="AZ14"/>
  <c r="AY14"/>
  <c r="AX14"/>
  <c r="BB13"/>
  <c r="BA13"/>
  <c r="AZ13"/>
  <c r="AY13"/>
  <c r="AX13"/>
  <c r="BB12"/>
  <c r="BA12"/>
  <c r="AZ12"/>
  <c r="AY12"/>
  <c r="AX12"/>
  <c r="BB11"/>
  <c r="BA11"/>
  <c r="AZ11"/>
  <c r="AY11"/>
  <c r="AX11"/>
  <c r="BB10"/>
  <c r="BA10"/>
  <c r="AZ10"/>
  <c r="AY10"/>
  <c r="AX10"/>
  <c r="BB9"/>
  <c r="BA9"/>
  <c r="AZ9"/>
  <c r="AY9"/>
  <c r="AX9"/>
  <c r="BB8"/>
  <c r="BA8"/>
  <c r="AZ8"/>
  <c r="AY8"/>
  <c r="AX8"/>
  <c r="AW26"/>
  <c r="AW25"/>
  <c r="AW24"/>
  <c r="AW23"/>
  <c r="AW22"/>
  <c r="AW20"/>
  <c r="AW19"/>
  <c r="AW14"/>
  <c r="AW12"/>
  <c r="AW8"/>
  <c r="P8"/>
  <c r="AA8" s="1"/>
  <c r="P9"/>
  <c r="AA9" s="1"/>
  <c r="P10"/>
  <c r="AA10" s="1"/>
  <c r="P11"/>
  <c r="AA11" s="1"/>
  <c r="P12"/>
  <c r="AA12" s="1"/>
  <c r="P13"/>
  <c r="AA13" s="1"/>
  <c r="P14"/>
  <c r="AA14" s="1"/>
  <c r="P15"/>
  <c r="AA15" s="1"/>
  <c r="P16"/>
  <c r="AA16" s="1"/>
  <c r="P17"/>
  <c r="AA17" s="1"/>
  <c r="P18"/>
  <c r="AA18" s="1"/>
  <c r="P19"/>
  <c r="AA19" s="1"/>
  <c r="P20"/>
  <c r="AA20" s="1"/>
  <c r="P21"/>
  <c r="AA21" s="1"/>
  <c r="P22"/>
  <c r="AA22" s="1"/>
  <c r="P23"/>
  <c r="AA23" s="1"/>
  <c r="P24"/>
  <c r="AA24" s="1"/>
  <c r="P25"/>
  <c r="AA25" s="1"/>
  <c r="P26"/>
  <c r="AA26" s="1"/>
  <c r="P27"/>
  <c r="AA27" s="1"/>
  <c r="P28"/>
  <c r="AA28" s="1"/>
  <c r="P29"/>
  <c r="AA29" s="1"/>
  <c r="P30"/>
  <c r="AA30" s="1"/>
  <c r="P31"/>
  <c r="AA31" s="1"/>
  <c r="P32"/>
  <c r="AA32" s="1"/>
  <c r="AA60" l="1"/>
  <c r="AL29"/>
  <c r="AA58"/>
  <c r="AL27"/>
  <c r="AA56"/>
  <c r="AL25"/>
  <c r="AA54"/>
  <c r="AL23"/>
  <c r="AA52"/>
  <c r="AL21"/>
  <c r="AA50"/>
  <c r="AL19"/>
  <c r="AA48"/>
  <c r="AL17"/>
  <c r="AA46"/>
  <c r="AL15"/>
  <c r="AA44"/>
  <c r="AL13"/>
  <c r="AA42"/>
  <c r="AL11"/>
  <c r="AA40"/>
  <c r="AL9"/>
  <c r="AA62"/>
  <c r="AL31"/>
  <c r="AA63"/>
  <c r="AL32"/>
  <c r="AL30"/>
  <c r="AA61"/>
  <c r="AA59"/>
  <c r="AL28"/>
  <c r="AL26"/>
  <c r="AA57"/>
  <c r="AA55"/>
  <c r="AL24"/>
  <c r="AL22"/>
  <c r="AA53"/>
  <c r="AA51"/>
  <c r="AL20"/>
  <c r="AL18"/>
  <c r="AA49"/>
  <c r="AA47"/>
  <c r="AL16"/>
  <c r="AL14"/>
  <c r="AA45"/>
  <c r="AA43"/>
  <c r="AL12"/>
  <c r="AL10"/>
  <c r="AA41"/>
  <c r="AL8"/>
  <c r="AA39"/>
  <c r="BC12"/>
  <c r="AS39"/>
  <c r="AH39"/>
  <c r="AH50"/>
  <c r="AS50"/>
  <c r="AH54"/>
  <c r="AS54"/>
  <c r="AS45"/>
  <c r="AH45"/>
  <c r="AH53"/>
  <c r="AS53"/>
  <c r="AS55"/>
  <c r="AH55"/>
  <c r="AR39"/>
  <c r="AR40"/>
  <c r="AR41"/>
  <c r="AR42"/>
  <c r="AR43"/>
  <c r="AR44"/>
  <c r="AR45"/>
  <c r="AR46"/>
  <c r="AR47"/>
  <c r="AR48"/>
  <c r="AR49"/>
  <c r="AR50"/>
  <c r="AR51"/>
  <c r="AR52"/>
  <c r="AR53"/>
  <c r="AR54"/>
  <c r="AR55"/>
  <c r="AR56"/>
  <c r="AR57"/>
  <c r="AR58"/>
  <c r="AR59"/>
  <c r="AR60"/>
  <c r="AR61"/>
  <c r="AR62"/>
  <c r="AR63"/>
  <c r="AG39"/>
  <c r="AG40"/>
  <c r="AG41"/>
  <c r="AG42"/>
  <c r="AG43"/>
  <c r="AG44"/>
  <c r="AG45"/>
  <c r="AG46"/>
  <c r="AG47"/>
  <c r="AG48"/>
  <c r="AG49"/>
  <c r="AG50"/>
  <c r="AG51"/>
  <c r="AG52"/>
  <c r="AG53"/>
  <c r="AG54"/>
  <c r="AG55"/>
  <c r="AG56"/>
  <c r="AG57"/>
  <c r="AG58"/>
  <c r="AG59"/>
  <c r="AG60"/>
  <c r="AG61"/>
  <c r="AG62"/>
  <c r="AG63"/>
  <c r="AL39" l="1"/>
  <c r="BG8"/>
  <c r="BG10"/>
  <c r="AL41"/>
  <c r="BG14"/>
  <c r="AL45"/>
  <c r="BG18"/>
  <c r="AL49"/>
  <c r="BG22"/>
  <c r="AL53"/>
  <c r="BG26"/>
  <c r="AL57"/>
  <c r="BG30"/>
  <c r="AL61"/>
  <c r="BG12"/>
  <c r="AL43"/>
  <c r="BG16"/>
  <c r="AL47"/>
  <c r="BG20"/>
  <c r="AL51"/>
  <c r="BG24"/>
  <c r="AL55"/>
  <c r="BG28"/>
  <c r="AL59"/>
  <c r="BG32"/>
  <c r="AL63"/>
  <c r="AL62"/>
  <c r="BG31"/>
  <c r="AL40"/>
  <c r="BG9"/>
  <c r="AL42"/>
  <c r="BG11"/>
  <c r="AL44"/>
  <c r="BG13"/>
  <c r="AL46"/>
  <c r="BG15"/>
  <c r="AL48"/>
  <c r="BG17"/>
  <c r="AL50"/>
  <c r="BG19"/>
  <c r="AL52"/>
  <c r="BG21"/>
  <c r="AL54"/>
  <c r="BG23"/>
  <c r="AL56"/>
  <c r="BG25"/>
  <c r="AL58"/>
  <c r="BG27"/>
  <c r="AL60"/>
  <c r="BG29"/>
  <c r="BS8"/>
  <c r="AM60"/>
  <c r="AN60"/>
  <c r="AO60"/>
  <c r="AP60"/>
  <c r="AQ60"/>
  <c r="AM61"/>
  <c r="AN61"/>
  <c r="AO61"/>
  <c r="AP61"/>
  <c r="AQ61"/>
  <c r="AM62"/>
  <c r="AN62"/>
  <c r="AO62"/>
  <c r="AP62"/>
  <c r="AQ62"/>
  <c r="AM63"/>
  <c r="AN63"/>
  <c r="AO63"/>
  <c r="AP63"/>
  <c r="AQ63"/>
  <c r="AQ59"/>
  <c r="AP59"/>
  <c r="AO59"/>
  <c r="AN59"/>
  <c r="AM59"/>
  <c r="AB60"/>
  <c r="AC60"/>
  <c r="AD60"/>
  <c r="AE60"/>
  <c r="AF60"/>
  <c r="AB61"/>
  <c r="AC61"/>
  <c r="AD61"/>
  <c r="AE61"/>
  <c r="AF61"/>
  <c r="AB62"/>
  <c r="AC62"/>
  <c r="AD62"/>
  <c r="AE62"/>
  <c r="AF62"/>
  <c r="AB63"/>
  <c r="AC63"/>
  <c r="AD63"/>
  <c r="AE63"/>
  <c r="AF63"/>
  <c r="AF59"/>
  <c r="AE59"/>
  <c r="AD59"/>
  <c r="AC59"/>
  <c r="AB59"/>
  <c r="AW32"/>
  <c r="AW30"/>
  <c r="AW29"/>
  <c r="AW28"/>
  <c r="AW27"/>
  <c r="L5"/>
  <c r="M5" s="1"/>
  <c r="BS22"/>
  <c r="BS23"/>
  <c r="BS24"/>
  <c r="BS25"/>
  <c r="BS26"/>
  <c r="BS27"/>
  <c r="BS28"/>
  <c r="BS29"/>
  <c r="BS30"/>
  <c r="BS32"/>
  <c r="BS9"/>
  <c r="BS10"/>
  <c r="BS11"/>
  <c r="BS12"/>
  <c r="BS13"/>
  <c r="BS14"/>
  <c r="BS15"/>
  <c r="BS16"/>
  <c r="BS17"/>
  <c r="BS18"/>
  <c r="BS19"/>
  <c r="BS20"/>
  <c r="BS21"/>
  <c r="BR32"/>
  <c r="P63"/>
  <c r="M32"/>
  <c r="BR31"/>
  <c r="P62"/>
  <c r="BR30"/>
  <c r="P61"/>
  <c r="M30"/>
  <c r="BR29"/>
  <c r="P60"/>
  <c r="M29"/>
  <c r="BR28"/>
  <c r="BR59" s="1"/>
  <c r="P59"/>
  <c r="M28"/>
  <c r="DD32" l="1"/>
  <c r="CS32"/>
  <c r="CJ32"/>
  <c r="DC32"/>
  <c r="CT32"/>
  <c r="CI32"/>
  <c r="DD30"/>
  <c r="CS30"/>
  <c r="CJ30"/>
  <c r="DC30"/>
  <c r="CT30"/>
  <c r="CI30"/>
  <c r="DD29"/>
  <c r="CS29"/>
  <c r="CJ29"/>
  <c r="DC29"/>
  <c r="CT29"/>
  <c r="CI29"/>
  <c r="CS28"/>
  <c r="CT28"/>
  <c r="CI28"/>
  <c r="CJ28"/>
  <c r="DB32"/>
  <c r="CR32"/>
  <c r="CH32"/>
  <c r="DB30"/>
  <c r="CR30"/>
  <c r="CH30"/>
  <c r="DB29"/>
  <c r="CH29"/>
  <c r="CR29"/>
  <c r="CR28"/>
  <c r="CH28"/>
  <c r="CY29"/>
  <c r="CQ29"/>
  <c r="DA29"/>
  <c r="CG29"/>
  <c r="CV28"/>
  <c r="CG28"/>
  <c r="CQ28"/>
  <c r="CZ30"/>
  <c r="DA30"/>
  <c r="CG30"/>
  <c r="CQ30"/>
  <c r="CZ32"/>
  <c r="DA32"/>
  <c r="CG32"/>
  <c r="CQ32"/>
  <c r="BZ31"/>
  <c r="DF31" s="1"/>
  <c r="BR62"/>
  <c r="BZ29"/>
  <c r="DF29" s="1"/>
  <c r="BR60"/>
  <c r="BZ30"/>
  <c r="DF30" s="1"/>
  <c r="BR61"/>
  <c r="BZ32"/>
  <c r="DF32" s="1"/>
  <c r="BR63"/>
  <c r="BZ28"/>
  <c r="DF28" s="1"/>
  <c r="CE28"/>
  <c r="CN28"/>
  <c r="CE30"/>
  <c r="CN30"/>
  <c r="CW30"/>
  <c r="CE32"/>
  <c r="CN32"/>
  <c r="CW32"/>
  <c r="CC28"/>
  <c r="CL28"/>
  <c r="CP28"/>
  <c r="CC30"/>
  <c r="CL30"/>
  <c r="CP30"/>
  <c r="CY30"/>
  <c r="CC32"/>
  <c r="CL32"/>
  <c r="CP32"/>
  <c r="CY32"/>
  <c r="CD29"/>
  <c r="CM29"/>
  <c r="CV29"/>
  <c r="CZ29"/>
  <c r="CB29"/>
  <c r="CF29"/>
  <c r="CO29"/>
  <c r="CX29"/>
  <c r="CB28"/>
  <c r="CD28"/>
  <c r="CF28"/>
  <c r="CM28"/>
  <c r="CO28"/>
  <c r="CC29"/>
  <c r="CE29"/>
  <c r="CL29"/>
  <c r="CN29"/>
  <c r="CP29"/>
  <c r="CW29"/>
  <c r="CB30"/>
  <c r="CD30"/>
  <c r="CF30"/>
  <c r="CM30"/>
  <c r="CO30"/>
  <c r="CV30"/>
  <c r="CX30"/>
  <c r="CB32"/>
  <c r="CD32"/>
  <c r="CF32"/>
  <c r="CM32"/>
  <c r="CO32"/>
  <c r="CV32"/>
  <c r="CX32"/>
  <c r="M10" l="1"/>
  <c r="AW21"/>
  <c r="AW18"/>
  <c r="AW17"/>
  <c r="AW16"/>
  <c r="AW15"/>
  <c r="AW13"/>
  <c r="AW11"/>
  <c r="AW10"/>
  <c r="AW9"/>
  <c r="AB40"/>
  <c r="AC40"/>
  <c r="AD40"/>
  <c r="AE40"/>
  <c r="AF40"/>
  <c r="AB41"/>
  <c r="AC41"/>
  <c r="AD41"/>
  <c r="AE41"/>
  <c r="AF41"/>
  <c r="AB42"/>
  <c r="AC42"/>
  <c r="AD42"/>
  <c r="AE42"/>
  <c r="AF42"/>
  <c r="AB43"/>
  <c r="AC43"/>
  <c r="AD43"/>
  <c r="AE43"/>
  <c r="AF43"/>
  <c r="AB44"/>
  <c r="AC44"/>
  <c r="AD44"/>
  <c r="AE44"/>
  <c r="AF44"/>
  <c r="AB45"/>
  <c r="AC45"/>
  <c r="AD45"/>
  <c r="AE45"/>
  <c r="AF45"/>
  <c r="AB46"/>
  <c r="AC46"/>
  <c r="AD46"/>
  <c r="AE46"/>
  <c r="AF46"/>
  <c r="AB47"/>
  <c r="AC47"/>
  <c r="AD47"/>
  <c r="AE47"/>
  <c r="AF47"/>
  <c r="AB48"/>
  <c r="AC48"/>
  <c r="AD48"/>
  <c r="AE48"/>
  <c r="AF48"/>
  <c r="AB49"/>
  <c r="AC49"/>
  <c r="AD49"/>
  <c r="AE49"/>
  <c r="AF49"/>
  <c r="AB50"/>
  <c r="AC50"/>
  <c r="AD50"/>
  <c r="AE50"/>
  <c r="AF50"/>
  <c r="AB51"/>
  <c r="AC51"/>
  <c r="AD51"/>
  <c r="AE51"/>
  <c r="AF51"/>
  <c r="AB52"/>
  <c r="AC52"/>
  <c r="AD52"/>
  <c r="AE52"/>
  <c r="AF52"/>
  <c r="AB53"/>
  <c r="AC53"/>
  <c r="AD53"/>
  <c r="AE53"/>
  <c r="AF53"/>
  <c r="AB54"/>
  <c r="AC54"/>
  <c r="AD54"/>
  <c r="AE54"/>
  <c r="AF54"/>
  <c r="AB55"/>
  <c r="AC55"/>
  <c r="AD55"/>
  <c r="AE55"/>
  <c r="AF55"/>
  <c r="AB56"/>
  <c r="AC56"/>
  <c r="AD56"/>
  <c r="AE56"/>
  <c r="AF56"/>
  <c r="AB57"/>
  <c r="AC57"/>
  <c r="AD57"/>
  <c r="AE57"/>
  <c r="AF57"/>
  <c r="AB58"/>
  <c r="AC58"/>
  <c r="AD58"/>
  <c r="AE58"/>
  <c r="AF58"/>
  <c r="AC39"/>
  <c r="AD39"/>
  <c r="AE39"/>
  <c r="AF39"/>
  <c r="AB39"/>
  <c r="AM40"/>
  <c r="AN40"/>
  <c r="AO40"/>
  <c r="AP40"/>
  <c r="AQ40"/>
  <c r="AM41"/>
  <c r="AN41"/>
  <c r="AO41"/>
  <c r="AP41"/>
  <c r="AQ41"/>
  <c r="AM42"/>
  <c r="AN42"/>
  <c r="AO42"/>
  <c r="AP42"/>
  <c r="AQ42"/>
  <c r="AM43"/>
  <c r="AN43"/>
  <c r="AO43"/>
  <c r="AP43"/>
  <c r="AQ43"/>
  <c r="AM44"/>
  <c r="AN44"/>
  <c r="AO44"/>
  <c r="AP44"/>
  <c r="AQ44"/>
  <c r="AM45"/>
  <c r="AN45"/>
  <c r="AO45"/>
  <c r="AP45"/>
  <c r="AQ45"/>
  <c r="AM46"/>
  <c r="AN46"/>
  <c r="AO46"/>
  <c r="AP46"/>
  <c r="AQ46"/>
  <c r="AM47"/>
  <c r="AN47"/>
  <c r="AO47"/>
  <c r="AP47"/>
  <c r="AQ47"/>
  <c r="AM48"/>
  <c r="AN48"/>
  <c r="AO48"/>
  <c r="AP48"/>
  <c r="AQ48"/>
  <c r="AM49"/>
  <c r="AN49"/>
  <c r="AO49"/>
  <c r="AP49"/>
  <c r="AQ49"/>
  <c r="AM50"/>
  <c r="AN50"/>
  <c r="AO50"/>
  <c r="AP50"/>
  <c r="AQ50"/>
  <c r="AM51"/>
  <c r="AN51"/>
  <c r="AO51"/>
  <c r="AP51"/>
  <c r="AQ51"/>
  <c r="AM52"/>
  <c r="AN52"/>
  <c r="AO52"/>
  <c r="AP52"/>
  <c r="AQ52"/>
  <c r="AM53"/>
  <c r="AN53"/>
  <c r="AO53"/>
  <c r="AP53"/>
  <c r="AQ53"/>
  <c r="AM54"/>
  <c r="AN54"/>
  <c r="AO54"/>
  <c r="AP54"/>
  <c r="AQ54"/>
  <c r="AM55"/>
  <c r="AN55"/>
  <c r="AO55"/>
  <c r="AP55"/>
  <c r="AQ55"/>
  <c r="AM56"/>
  <c r="AN56"/>
  <c r="AO56"/>
  <c r="AP56"/>
  <c r="AQ56"/>
  <c r="AM57"/>
  <c r="AN57"/>
  <c r="AO57"/>
  <c r="AP57"/>
  <c r="AQ57"/>
  <c r="AM58"/>
  <c r="AN58"/>
  <c r="AO58"/>
  <c r="AP58"/>
  <c r="AQ58"/>
  <c r="AN39"/>
  <c r="AO39"/>
  <c r="AP39"/>
  <c r="AQ39"/>
  <c r="AM39"/>
  <c r="BR26"/>
  <c r="BR25"/>
  <c r="BR24"/>
  <c r="BR23"/>
  <c r="BR22"/>
  <c r="BR20"/>
  <c r="BR19"/>
  <c r="BR14"/>
  <c r="BR12"/>
  <c r="BR27"/>
  <c r="BR21"/>
  <c r="BR18"/>
  <c r="BR17"/>
  <c r="BR16"/>
  <c r="BR15"/>
  <c r="BR13"/>
  <c r="BR11"/>
  <c r="BR10"/>
  <c r="BR9"/>
  <c r="BR8"/>
  <c r="B9"/>
  <c r="B10" s="1"/>
  <c r="B11" s="1"/>
  <c r="B12" s="1"/>
  <c r="B13" s="1"/>
  <c r="B14" s="1"/>
  <c r="B15" s="1"/>
  <c r="B16" s="1"/>
  <c r="B17" s="1"/>
  <c r="B18" s="1"/>
  <c r="B19" s="1"/>
  <c r="B20" s="1"/>
  <c r="B21" s="1"/>
  <c r="B22" s="1"/>
  <c r="B23" s="1"/>
  <c r="B24" s="1"/>
  <c r="B25" s="1"/>
  <c r="B26" s="1"/>
  <c r="B27" s="1"/>
  <c r="B28" s="1"/>
  <c r="B29" s="1"/>
  <c r="B30" s="1"/>
  <c r="B31" s="1"/>
  <c r="B32" s="1"/>
  <c r="M25"/>
  <c r="M8"/>
  <c r="M26"/>
  <c r="M21"/>
  <c r="M16"/>
  <c r="M11"/>
  <c r="M18"/>
  <c r="M13"/>
  <c r="M17"/>
  <c r="M22"/>
  <c r="M24"/>
  <c r="M12"/>
  <c r="M20"/>
  <c r="M15"/>
  <c r="M9"/>
  <c r="M23"/>
  <c r="M14"/>
  <c r="M19"/>
  <c r="P56"/>
  <c r="P39"/>
  <c r="P58"/>
  <c r="P57"/>
  <c r="P52"/>
  <c r="P47"/>
  <c r="P42"/>
  <c r="P49"/>
  <c r="P44"/>
  <c r="P48"/>
  <c r="P53"/>
  <c r="P55"/>
  <c r="P43"/>
  <c r="P51"/>
  <c r="P46"/>
  <c r="P40"/>
  <c r="P54"/>
  <c r="P41"/>
  <c r="P45"/>
  <c r="P50"/>
  <c r="DD26" l="1"/>
  <c r="CS26"/>
  <c r="CJ26"/>
  <c r="DC26"/>
  <c r="CT26"/>
  <c r="CI26"/>
  <c r="DD25"/>
  <c r="CS25"/>
  <c r="CJ25"/>
  <c r="DC25"/>
  <c r="CT25"/>
  <c r="CI25"/>
  <c r="DD24"/>
  <c r="CS24"/>
  <c r="CJ24"/>
  <c r="DC24"/>
  <c r="CT24"/>
  <c r="CI24"/>
  <c r="DD23"/>
  <c r="CS23"/>
  <c r="CJ23"/>
  <c r="DC23"/>
  <c r="CT23"/>
  <c r="CI23"/>
  <c r="DD22"/>
  <c r="CS22"/>
  <c r="CJ22"/>
  <c r="DC22"/>
  <c r="CT22"/>
  <c r="CI22"/>
  <c r="DD20"/>
  <c r="CS20"/>
  <c r="CJ20"/>
  <c r="DC20"/>
  <c r="CT20"/>
  <c r="CI20"/>
  <c r="DD19"/>
  <c r="CS19"/>
  <c r="CJ19"/>
  <c r="DC19"/>
  <c r="CT19"/>
  <c r="CI19"/>
  <c r="DD21"/>
  <c r="DC21"/>
  <c r="CT21"/>
  <c r="CI21"/>
  <c r="CS21"/>
  <c r="CJ21"/>
  <c r="DD18"/>
  <c r="DC18"/>
  <c r="CT18"/>
  <c r="CI18"/>
  <c r="CS18"/>
  <c r="CJ18"/>
  <c r="DC17"/>
  <c r="CT17"/>
  <c r="CI17"/>
  <c r="DD17"/>
  <c r="CS17"/>
  <c r="CJ17"/>
  <c r="DD16"/>
  <c r="CS16"/>
  <c r="CJ16"/>
  <c r="DC16"/>
  <c r="CT16"/>
  <c r="CI16"/>
  <c r="DD15"/>
  <c r="CS15"/>
  <c r="CJ15"/>
  <c r="DC15"/>
  <c r="CT15"/>
  <c r="CI15"/>
  <c r="DC14"/>
  <c r="CT14"/>
  <c r="CI14"/>
  <c r="DD14"/>
  <c r="CS14"/>
  <c r="CJ14"/>
  <c r="DD13"/>
  <c r="CS13"/>
  <c r="CJ13"/>
  <c r="DC13"/>
  <c r="CT13"/>
  <c r="CI13"/>
  <c r="DD12"/>
  <c r="CS12"/>
  <c r="CJ12"/>
  <c r="DC12"/>
  <c r="CT12"/>
  <c r="CI12"/>
  <c r="DC10"/>
  <c r="CT10"/>
  <c r="CI10"/>
  <c r="DD10"/>
  <c r="CS10"/>
  <c r="CJ10"/>
  <c r="DC9"/>
  <c r="CT9"/>
  <c r="CI9"/>
  <c r="DD9"/>
  <c r="CS9"/>
  <c r="CJ9"/>
  <c r="DC8"/>
  <c r="CT8"/>
  <c r="CI8"/>
  <c r="DD8"/>
  <c r="CS8"/>
  <c r="CJ8"/>
  <c r="DC11"/>
  <c r="DD11"/>
  <c r="CS11"/>
  <c r="CJ11"/>
  <c r="CT11"/>
  <c r="CI11"/>
  <c r="DB11"/>
  <c r="CH11"/>
  <c r="CR11"/>
  <c r="DB26"/>
  <c r="CR26"/>
  <c r="CH26"/>
  <c r="CR25"/>
  <c r="DB25"/>
  <c r="CH25"/>
  <c r="DB24"/>
  <c r="CR24"/>
  <c r="CH24"/>
  <c r="DB23"/>
  <c r="CH23"/>
  <c r="CR23"/>
  <c r="DB22"/>
  <c r="CR22"/>
  <c r="CH22"/>
  <c r="DB21"/>
  <c r="CH21"/>
  <c r="CR21"/>
  <c r="DB20"/>
  <c r="CR20"/>
  <c r="CH20"/>
  <c r="DB19"/>
  <c r="CR19"/>
  <c r="CH19"/>
  <c r="DB18"/>
  <c r="CR18"/>
  <c r="CH18"/>
  <c r="DB17"/>
  <c r="CH17"/>
  <c r="CR17"/>
  <c r="DB16"/>
  <c r="CR16"/>
  <c r="CH16"/>
  <c r="DB15"/>
  <c r="CH15"/>
  <c r="CR15"/>
  <c r="DB14"/>
  <c r="CR14"/>
  <c r="CH14"/>
  <c r="CR13"/>
  <c r="DB13"/>
  <c r="CH13"/>
  <c r="DB12"/>
  <c r="CR12"/>
  <c r="CH12"/>
  <c r="CR10"/>
  <c r="DB10"/>
  <c r="CH10"/>
  <c r="DB9"/>
  <c r="CR9"/>
  <c r="CH9"/>
  <c r="CR8"/>
  <c r="DB8"/>
  <c r="CH8"/>
  <c r="CX19"/>
  <c r="CQ19"/>
  <c r="DA19"/>
  <c r="CG19"/>
  <c r="CX23"/>
  <c r="CQ23"/>
  <c r="DA23"/>
  <c r="CG23"/>
  <c r="CW15"/>
  <c r="CQ15"/>
  <c r="DA15"/>
  <c r="CG15"/>
  <c r="CX12"/>
  <c r="DA12"/>
  <c r="CG12"/>
  <c r="CQ12"/>
  <c r="CW22"/>
  <c r="DA22"/>
  <c r="CG22"/>
  <c r="CQ22"/>
  <c r="CX13"/>
  <c r="CQ13"/>
  <c r="DA13"/>
  <c r="CG13"/>
  <c r="CX11"/>
  <c r="CQ11"/>
  <c r="DA11"/>
  <c r="CG11"/>
  <c r="CX21"/>
  <c r="CQ21"/>
  <c r="DA21"/>
  <c r="CG21"/>
  <c r="CW8"/>
  <c r="DA8"/>
  <c r="CG8"/>
  <c r="CQ8"/>
  <c r="CX10"/>
  <c r="DA10"/>
  <c r="CG10"/>
  <c r="CQ10"/>
  <c r="CX14"/>
  <c r="DA14"/>
  <c r="CG14"/>
  <c r="CQ14"/>
  <c r="CX9"/>
  <c r="CQ9"/>
  <c r="DA9"/>
  <c r="CG9"/>
  <c r="CX20"/>
  <c r="DA20"/>
  <c r="CG20"/>
  <c r="CQ20"/>
  <c r="CW24"/>
  <c r="DA24"/>
  <c r="CG24"/>
  <c r="CQ24"/>
  <c r="CX17"/>
  <c r="CQ17"/>
  <c r="DA17"/>
  <c r="CG17"/>
  <c r="CX18"/>
  <c r="DA18"/>
  <c r="CG18"/>
  <c r="CQ18"/>
  <c r="CX16"/>
  <c r="DA16"/>
  <c r="CG16"/>
  <c r="CQ16"/>
  <c r="CX26"/>
  <c r="DA26"/>
  <c r="CG26"/>
  <c r="CQ26"/>
  <c r="CX25"/>
  <c r="CQ25"/>
  <c r="DA25"/>
  <c r="CG25"/>
  <c r="BZ11"/>
  <c r="DF11" s="1"/>
  <c r="BR42"/>
  <c r="BZ15"/>
  <c r="DF15" s="1"/>
  <c r="BR46"/>
  <c r="BZ21"/>
  <c r="DF21" s="1"/>
  <c r="BR52"/>
  <c r="BZ12"/>
  <c r="DF12" s="1"/>
  <c r="BR43"/>
  <c r="BZ19"/>
  <c r="DF19" s="1"/>
  <c r="BR50"/>
  <c r="BZ22"/>
  <c r="DF22" s="1"/>
  <c r="BR53"/>
  <c r="BZ24"/>
  <c r="DF24" s="1"/>
  <c r="BR55"/>
  <c r="BZ26"/>
  <c r="DF26" s="1"/>
  <c r="BR57"/>
  <c r="BZ8"/>
  <c r="DF8" s="1"/>
  <c r="BR39"/>
  <c r="BZ10"/>
  <c r="DF10" s="1"/>
  <c r="BR41"/>
  <c r="BZ13"/>
  <c r="DF13" s="1"/>
  <c r="BR44"/>
  <c r="BZ16"/>
  <c r="DF16" s="1"/>
  <c r="BR47"/>
  <c r="BZ18"/>
  <c r="DF18" s="1"/>
  <c r="BR49"/>
  <c r="BZ27"/>
  <c r="DF27" s="1"/>
  <c r="BR58"/>
  <c r="BZ14"/>
  <c r="DF14" s="1"/>
  <c r="BR45"/>
  <c r="BZ20"/>
  <c r="DF20" s="1"/>
  <c r="BR51"/>
  <c r="BZ23"/>
  <c r="DF23" s="1"/>
  <c r="BR54"/>
  <c r="BZ25"/>
  <c r="DF25" s="1"/>
  <c r="BR56"/>
  <c r="BZ9"/>
  <c r="DF9" s="1"/>
  <c r="BR40"/>
  <c r="BZ17"/>
  <c r="DF17" s="1"/>
  <c r="BR48"/>
  <c r="CF8"/>
  <c r="CB22"/>
  <c r="CD22"/>
  <c r="CV8"/>
  <c r="CP22"/>
  <c r="CP8"/>
  <c r="CZ22"/>
  <c r="CZ8"/>
  <c r="CD8"/>
  <c r="CF22"/>
  <c r="CL8"/>
  <c r="CV22"/>
  <c r="CN22"/>
  <c r="CN8"/>
  <c r="CX22"/>
  <c r="CX8"/>
  <c r="CB26"/>
  <c r="CF26"/>
  <c r="CD26"/>
  <c r="CO26"/>
  <c r="CM26"/>
  <c r="CY26"/>
  <c r="CW26"/>
  <c r="CE26"/>
  <c r="CC26"/>
  <c r="CL26"/>
  <c r="CV26"/>
  <c r="CP26"/>
  <c r="CN26"/>
  <c r="CZ26"/>
  <c r="CF25"/>
  <c r="CD25"/>
  <c r="CV25"/>
  <c r="CO25"/>
  <c r="CM25"/>
  <c r="CY25"/>
  <c r="CW25"/>
  <c r="CB25"/>
  <c r="CE25"/>
  <c r="CC25"/>
  <c r="CL25"/>
  <c r="CP25"/>
  <c r="CN25"/>
  <c r="CZ25"/>
  <c r="CE24"/>
  <c r="CC24"/>
  <c r="CL24"/>
  <c r="CV24"/>
  <c r="CP24"/>
  <c r="CN24"/>
  <c r="CZ24"/>
  <c r="CX24"/>
  <c r="CB24"/>
  <c r="CF24"/>
  <c r="CD24"/>
  <c r="CO24"/>
  <c r="CM24"/>
  <c r="CY24"/>
  <c r="CF23"/>
  <c r="CD23"/>
  <c r="CV23"/>
  <c r="CO23"/>
  <c r="CM23"/>
  <c r="CY23"/>
  <c r="CW23"/>
  <c r="CB23"/>
  <c r="CE23"/>
  <c r="CC23"/>
  <c r="CL23"/>
  <c r="CP23"/>
  <c r="CN23"/>
  <c r="CZ23"/>
  <c r="CE22"/>
  <c r="CC22"/>
  <c r="CL22"/>
  <c r="CO22"/>
  <c r="CM22"/>
  <c r="CY22"/>
  <c r="CB21"/>
  <c r="CE21"/>
  <c r="CC21"/>
  <c r="CL21"/>
  <c r="CV21"/>
  <c r="CO21"/>
  <c r="CM21"/>
  <c r="CY21"/>
  <c r="CW21"/>
  <c r="CF21"/>
  <c r="CD21"/>
  <c r="CP21"/>
  <c r="CN21"/>
  <c r="CZ21"/>
  <c r="CE20"/>
  <c r="CC20"/>
  <c r="CL20"/>
  <c r="CO20"/>
  <c r="CM20"/>
  <c r="CY20"/>
  <c r="CW20"/>
  <c r="CB20"/>
  <c r="CF20"/>
  <c r="CD20"/>
  <c r="CV20"/>
  <c r="CP20"/>
  <c r="CN20"/>
  <c r="CZ20"/>
  <c r="CB19"/>
  <c r="CE19"/>
  <c r="CC19"/>
  <c r="CL19"/>
  <c r="CV19"/>
  <c r="CO19"/>
  <c r="CM19"/>
  <c r="CY19"/>
  <c r="CW19"/>
  <c r="CF19"/>
  <c r="CD19"/>
  <c r="CP19"/>
  <c r="CN19"/>
  <c r="CZ19"/>
  <c r="CE18"/>
  <c r="CC18"/>
  <c r="CL18"/>
  <c r="CO18"/>
  <c r="CM18"/>
  <c r="CY18"/>
  <c r="CW18"/>
  <c r="CB18"/>
  <c r="CF18"/>
  <c r="CD18"/>
  <c r="CV18"/>
  <c r="CP18"/>
  <c r="CN18"/>
  <c r="CZ18"/>
  <c r="CB17"/>
  <c r="CE17"/>
  <c r="CC17"/>
  <c r="CL17"/>
  <c r="CV17"/>
  <c r="CO17"/>
  <c r="CM17"/>
  <c r="CY17"/>
  <c r="CW17"/>
  <c r="CF17"/>
  <c r="CD17"/>
  <c r="CP17"/>
  <c r="CN17"/>
  <c r="CZ17"/>
  <c r="CE16"/>
  <c r="CC16"/>
  <c r="CL16"/>
  <c r="CO16"/>
  <c r="CM16"/>
  <c r="CY16"/>
  <c r="CW16"/>
  <c r="CB16"/>
  <c r="CF16"/>
  <c r="CD16"/>
  <c r="CV16"/>
  <c r="CP16"/>
  <c r="CN16"/>
  <c r="CZ16"/>
  <c r="CF15"/>
  <c r="CD15"/>
  <c r="CP15"/>
  <c r="CN15"/>
  <c r="CZ15"/>
  <c r="CX15"/>
  <c r="CB15"/>
  <c r="CE15"/>
  <c r="CC15"/>
  <c r="CL15"/>
  <c r="CV15"/>
  <c r="CO15"/>
  <c r="CM15"/>
  <c r="CY15"/>
  <c r="CE14"/>
  <c r="CC14"/>
  <c r="CL14"/>
  <c r="CO14"/>
  <c r="CM14"/>
  <c r="CY14"/>
  <c r="CW14"/>
  <c r="CB14"/>
  <c r="CF14"/>
  <c r="CD14"/>
  <c r="CV14"/>
  <c r="CP14"/>
  <c r="CN14"/>
  <c r="CZ14"/>
  <c r="CB13"/>
  <c r="CE13"/>
  <c r="CC13"/>
  <c r="CL13"/>
  <c r="CV13"/>
  <c r="CO13"/>
  <c r="CM13"/>
  <c r="CY13"/>
  <c r="CW13"/>
  <c r="CF13"/>
  <c r="CD13"/>
  <c r="CP13"/>
  <c r="CN13"/>
  <c r="CZ13"/>
  <c r="CE12"/>
  <c r="CC12"/>
  <c r="CL12"/>
  <c r="CO12"/>
  <c r="CM12"/>
  <c r="CY12"/>
  <c r="CW12"/>
  <c r="CB12"/>
  <c r="CF12"/>
  <c r="CD12"/>
  <c r="CV12"/>
  <c r="CP12"/>
  <c r="CN12"/>
  <c r="CZ12"/>
  <c r="CB11"/>
  <c r="CE11"/>
  <c r="CC11"/>
  <c r="CL11"/>
  <c r="CV11"/>
  <c r="CO11"/>
  <c r="CM11"/>
  <c r="CY11"/>
  <c r="CW11"/>
  <c r="CF11"/>
  <c r="CD11"/>
  <c r="CP11"/>
  <c r="CN11"/>
  <c r="CZ11"/>
  <c r="CE10"/>
  <c r="CC10"/>
  <c r="CL10"/>
  <c r="CO10"/>
  <c r="CM10"/>
  <c r="CY10"/>
  <c r="CW10"/>
  <c r="CB10"/>
  <c r="CF10"/>
  <c r="CD10"/>
  <c r="CV10"/>
  <c r="CP10"/>
  <c r="CN10"/>
  <c r="CZ10"/>
  <c r="CB9"/>
  <c r="CE9"/>
  <c r="CC9"/>
  <c r="CL9"/>
  <c r="CV9"/>
  <c r="CO9"/>
  <c r="CM9"/>
  <c r="CY9"/>
  <c r="CW9"/>
  <c r="CF9"/>
  <c r="CD9"/>
  <c r="CP9"/>
  <c r="CN9"/>
  <c r="CZ9"/>
  <c r="CE8"/>
  <c r="CC8"/>
  <c r="CB8"/>
  <c r="CO8"/>
  <c r="CM8"/>
  <c r="CY8"/>
  <c r="M27"/>
  <c r="DD27" l="1"/>
  <c r="DD28"/>
  <c r="CS27"/>
  <c r="CJ27"/>
  <c r="DC27"/>
  <c r="DC28"/>
  <c r="CT27"/>
  <c r="CI27"/>
  <c r="DB27"/>
  <c r="CH27"/>
  <c r="DB28"/>
  <c r="CR27"/>
  <c r="DA28"/>
  <c r="CQ27"/>
  <c r="DA27"/>
  <c r="CG27"/>
  <c r="CZ28"/>
  <c r="CX28"/>
  <c r="CY28"/>
  <c r="CW28"/>
  <c r="CX27"/>
  <c r="CZ27"/>
  <c r="CN27"/>
  <c r="CP27"/>
  <c r="CL27"/>
  <c r="CC27"/>
  <c r="CE27"/>
  <c r="CB27"/>
  <c r="CW27"/>
  <c r="CY27"/>
  <c r="CM27"/>
  <c r="CO27"/>
  <c r="CV27"/>
  <c r="CD27"/>
  <c r="CF27"/>
</calcChain>
</file>

<file path=xl/sharedStrings.xml><?xml version="1.0" encoding="utf-8"?>
<sst xmlns="http://schemas.openxmlformats.org/spreadsheetml/2006/main" count="227" uniqueCount="171">
  <si>
    <t>MLS</t>
  </si>
  <si>
    <t>SARANTIS</t>
  </si>
  <si>
    <t>FG EUROPE</t>
  </si>
  <si>
    <t>TITAN</t>
  </si>
  <si>
    <t>OLP</t>
  </si>
  <si>
    <t>MEVACO</t>
  </si>
  <si>
    <t>IASO</t>
  </si>
  <si>
    <t>OPAP</t>
  </si>
  <si>
    <t>MOTOR OIL</t>
  </si>
  <si>
    <t>OTE</t>
  </si>
  <si>
    <t>FOURLIS</t>
  </si>
  <si>
    <t>INTRALOT</t>
  </si>
  <si>
    <t>ΟΛΠ</t>
  </si>
  <si>
    <t>ΠΛΑΘ</t>
  </si>
  <si>
    <t>ΤΙΤΚ</t>
  </si>
  <si>
    <t>ΕΦΤΖΙ</t>
  </si>
  <si>
    <t>ΣΑΡ</t>
  </si>
  <si>
    <t>ΜΛΣ</t>
  </si>
  <si>
    <t>ΚΟΡΡΕΣ</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</si>
  <si>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</si>
  <si>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</si>
  <si>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</si>
  <si>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</si>
  <si>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</si>
  <si>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</si>
  <si>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</si>
  <si>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</si>
  <si>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</si>
  <si>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</si>
  <si>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</si>
  <si>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</si>
  <si>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</si>
  <si>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</si>
  <si>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</si>
  <si>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</si>
  <si>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</si>
  <si>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</si>
  <si>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</si>
  <si>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</si>
  <si>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</si>
  <si>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</si>
  <si>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</si>
  <si>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</si>
  <si>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</si>
  <si>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</si>
  <si>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</si>
  <si>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</si>
  <si>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</si>
  <si>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</si>
  <si>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</si>
  <si>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</si>
  <si>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</si>
  <si>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</si>
  <si>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</si>
  <si>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</si>
  <si>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</si>
  <si>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</si>
  <si>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</si>
  <si>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</si>
  <si>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</si>
  <si>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</si>
  <si>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</si>
  <si>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</si>
  <si>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</si>
  <si>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</si>
  <si>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</si>
  <si>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</si>
  <si>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</si>
  <si>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</si>
  <si>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</si>
  <si>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</si>
  <si>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</si>
  <si>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</si>
  <si>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</si>
  <si>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</si>
  <si>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</si>
  <si>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</si>
  <si>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</si>
  <si>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</si>
  <si>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</si>
  <si>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</si>
  <si>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</si>
  <si>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</si>
  <si>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</si>
  <si>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</si>
  <si>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</si>
  <si>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</si>
  <si>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</si>
  <si>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</si>
  <si>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</si>
  <si>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</si>
  <si>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</si>
  <si>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</si>
  <si>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</si>
  <si>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</si>
  <si>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</si>
  <si>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</si>
  <si>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</si>
  <si>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</si>
  <si>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</si>
  <si>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</si>
  <si>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IASr.AT</t>
  </si>
  <si>
    <t>Intralot SA </t>
  </si>
  <si>
    <t>Intralot SA</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</si>
  <si>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</si>
  <si>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</si>
  <si>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</si>
  <si>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</si>
  <si>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</si>
  <si>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</si>
  <si>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</si>
  <si>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Christophoros Makrias</t>
  </si>
  <si>
    <t>EMAIL</t>
  </si>
  <si>
    <t>cmakrias@valueinvest.gr</t>
  </si>
  <si>
    <t>TELEPHONE NO.</t>
  </si>
  <si>
    <t>CURRENT # of COMMON SHARES</t>
  </si>
  <si>
    <t>THRACE PLASTICS</t>
  </si>
  <si>
    <t>HEL. PETROLEUM (ELPE)</t>
  </si>
  <si>
    <t>PPC (DEI)</t>
  </si>
  <si>
    <t>MARKET CAP                        (in EUR million)</t>
  </si>
  <si>
    <t>NET PROFIT MARGIN</t>
  </si>
  <si>
    <t>EBITDA PROFIT MARGIN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</si>
  <si>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</si>
  <si>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</si>
  <si>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</si>
  <si>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</si>
  <si>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</si>
  <si>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</si>
  <si>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</si>
  <si>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</si>
  <si>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</si>
  <si>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</si>
  <si>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</si>
  <si>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</si>
  <si>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</si>
  <si>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</si>
  <si>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</si>
  <si>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</si>
  <si>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</si>
  <si>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</si>
  <si>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</si>
  <si>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</si>
  <si>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</si>
  <si>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</si>
  <si>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</si>
  <si>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</si>
  <si>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</si>
  <si>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EXAE</t>
  </si>
  <si>
    <t>ΕΧΑΕ</t>
  </si>
  <si>
    <t>Hellenic Exchanges Holding SA</t>
  </si>
  <si>
    <t>EXCr.AT</t>
  </si>
  <si>
    <t>EXAE:GA</t>
  </si>
  <si>
    <t>Estimates are drawn on the basis of the historical consolidated financial accounts of listed companies.</t>
  </si>
  <si>
    <t>KRI-KRI</t>
  </si>
  <si>
    <t>FF GROUP (FOLLI FOLLIE)</t>
  </si>
  <si>
    <t>INDICATIVE STOCK PRICE (in EUR)</t>
  </si>
  <si>
    <t>CENERGY Holdings (Hellenic Cables SA )</t>
  </si>
  <si>
    <t>CENEr.AT</t>
  </si>
  <si>
    <t>CENER</t>
  </si>
  <si>
    <t>CENERGY HOLDINGS (HELLENIC CABLES) *</t>
  </si>
  <si>
    <t>JUMBO **</t>
  </si>
  <si>
    <t>** Jumbo's financial year of 2016 refers to the period 1 July 2015 - 30 June 2016, and so on.</t>
  </si>
  <si>
    <t>CENER:BB</t>
  </si>
  <si>
    <r>
      <t>METKA (</t>
    </r>
    <r>
      <rPr>
        <b/>
        <u/>
        <sz val="11"/>
        <color theme="1"/>
        <rFont val="Calibri"/>
        <family val="2"/>
        <charset val="161"/>
        <scheme val="minor"/>
      </rPr>
      <t>ABSORBED by MYTILINEOS</t>
    </r>
    <r>
      <rPr>
        <b/>
        <sz val="11"/>
        <color theme="1"/>
        <rFont val="Calibri"/>
        <family val="2"/>
        <scheme val="minor"/>
      </rPr>
      <t>)</t>
    </r>
  </si>
  <si>
    <t>mpapadopoulou@valueinvest.gr</t>
  </si>
  <si>
    <t>Maria Papadopoulou</t>
  </si>
  <si>
    <t>1st ANALYST NAME</t>
  </si>
  <si>
    <t>2nd ANALYST NAME</t>
  </si>
  <si>
    <t>November 14, 2017</t>
  </si>
  <si>
    <t>eft</t>
  </si>
  <si>
    <t>* Former Hellenic Cables (until FY 2016).</t>
  </si>
</sst>
</file>

<file path=xl/styles.xml><?xml version="1.0" encoding="utf-8"?>
<styleSheet xmlns="http://schemas.openxmlformats.org/spreadsheetml/2006/main">
  <numFmts count="4">
    <numFmt numFmtId="43" formatCode="_-* #,##0.00\ _€_-;\-* #,##0.00\ _€_-;_-* &quot;-&quot;??\ _€_-;_-@_-"/>
    <numFmt numFmtId="164" formatCode="_-* #,##0.00\ _Δ_ρ_χ_-;\-* #,##0.00\ _Δ_ρ_χ_-;_-* &quot;-&quot;??\ _Δ_ρ_χ_-;_-@_-"/>
    <numFmt numFmtId="165" formatCode="_-* #,##0.00\ [$€]_-;\-* #,##0.00\ [$€]_-;_-* &quot;-&quot;??\ [$€]_-;_-@_-"/>
    <numFmt numFmtId="166" formatCode="#,##0.0"/>
  </numFmts>
  <fonts count="32">
    <font>
      <sz val="11"/>
      <color theme="1"/>
      <name val="Calibri"/>
      <family val="2"/>
      <scheme val="minor"/>
    </font>
    <font>
      <sz val="11"/>
      <color theme="1"/>
      <name val="Calibri"/>
      <family val="2"/>
      <charset val="161"/>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b/>
      <sz val="11"/>
      <name val="Calibri"/>
      <family val="2"/>
      <scheme val="minor"/>
    </font>
    <font>
      <b/>
      <sz val="12"/>
      <color rgb="FF548DD4"/>
      <name val="Calibri"/>
      <family val="2"/>
      <charset val="161"/>
      <scheme val="minor"/>
    </font>
    <font>
      <sz val="10"/>
      <name val="Arial"/>
      <family val="2"/>
      <charset val="161"/>
    </font>
    <font>
      <b/>
      <u/>
      <sz val="12"/>
      <color rgb="FF000000"/>
      <name val="Tahoma"/>
      <family val="2"/>
      <charset val="161"/>
    </font>
    <font>
      <b/>
      <sz val="10"/>
      <color rgb="FF000000"/>
      <name val="Tahoma"/>
      <family val="2"/>
      <charset val="161"/>
    </font>
    <font>
      <sz val="8"/>
      <color rgb="FF000000"/>
      <name val="Tahoma"/>
      <family val="2"/>
      <charset val="161"/>
    </font>
    <font>
      <sz val="10"/>
      <color rgb="FF000000"/>
      <name val="Tahoma"/>
      <family val="2"/>
      <charset val="161"/>
    </font>
    <font>
      <sz val="1"/>
      <color rgb="FF000000"/>
      <name val="Arial"/>
      <family val="2"/>
      <charset val="161"/>
    </font>
    <font>
      <b/>
      <sz val="8"/>
      <color rgb="FF000000"/>
      <name val="Tahoma"/>
      <family val="2"/>
      <charset val="161"/>
    </font>
    <font>
      <sz val="12"/>
      <color theme="1"/>
      <name val="Calibri"/>
      <family val="2"/>
      <scheme val="minor"/>
    </font>
    <font>
      <sz val="12"/>
      <color indexed="8"/>
      <name val="Calibri"/>
      <family val="2"/>
    </font>
    <font>
      <sz val="10"/>
      <name val="Arial Greek"/>
      <charset val="161"/>
    </font>
    <font>
      <u/>
      <sz val="10"/>
      <color indexed="12"/>
      <name val="Arial"/>
      <family val="2"/>
      <charset val="161"/>
    </font>
    <font>
      <sz val="11"/>
      <color theme="8" tint="-0.499984740745262"/>
      <name val="Calibri"/>
      <family val="2"/>
      <scheme val="minor"/>
    </font>
    <font>
      <b/>
      <sz val="16"/>
      <color theme="0"/>
      <name val="Calibri"/>
      <family val="2"/>
      <charset val="161"/>
      <scheme val="minor"/>
    </font>
    <font>
      <b/>
      <sz val="11"/>
      <color rgb="FFC00000"/>
      <name val="Calibri"/>
      <family val="2"/>
      <charset val="161"/>
      <scheme val="minor"/>
    </font>
    <font>
      <sz val="11"/>
      <color rgb="FFFF0000"/>
      <name val="Calibri"/>
      <family val="2"/>
      <scheme val="minor"/>
    </font>
    <font>
      <sz val="11"/>
      <color theme="9" tint="-0.249977111117893"/>
      <name val="Calibri"/>
      <family val="2"/>
      <scheme val="minor"/>
    </font>
    <font>
      <b/>
      <u/>
      <sz val="11"/>
      <color theme="1"/>
      <name val="Calibri"/>
      <family val="2"/>
      <charset val="161"/>
      <scheme val="minor"/>
    </font>
    <font>
      <sz val="8"/>
      <color theme="1"/>
      <name val="Calibri"/>
      <family val="2"/>
      <scheme val="minor"/>
    </font>
    <font>
      <b/>
      <sz val="8"/>
      <color theme="1"/>
      <name val="Calibri"/>
      <family val="2"/>
      <scheme val="minor"/>
    </font>
    <font>
      <sz val="8"/>
      <name val="Calibri"/>
      <family val="2"/>
      <scheme val="minor"/>
    </font>
    <font>
      <sz val="9"/>
      <color theme="1"/>
      <name val="Calibri"/>
      <family val="2"/>
      <scheme val="minor"/>
    </font>
    <font>
      <sz val="9"/>
      <name val="Calibri"/>
      <family val="2"/>
      <scheme val="minor"/>
    </font>
  </fonts>
  <fills count="1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8" tint="-0.249977111117893"/>
        <bgColor indexed="64"/>
      </patternFill>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7" tint="0.39997558519241921"/>
        <bgColor indexed="64"/>
      </patternFill>
    </fill>
  </fills>
  <borders count="7">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thick">
        <color rgb="FFFF0000"/>
      </left>
      <right style="dotted">
        <color indexed="64"/>
      </right>
      <top style="dotted">
        <color indexed="64"/>
      </top>
      <bottom style="dotted">
        <color indexed="64"/>
      </bottom>
      <diagonal/>
    </border>
  </borders>
  <cellStyleXfs count="30">
    <xf numFmtId="0" fontId="0" fillId="0" borderId="0"/>
    <xf numFmtId="9" fontId="6" fillId="0" borderId="0" applyFont="0" applyFill="0" applyBorder="0" applyAlignment="0" applyProtection="0"/>
    <xf numFmtId="0" fontId="6" fillId="0" borderId="0"/>
    <xf numFmtId="164" fontId="10" fillId="0" borderId="0" applyFont="0" applyFill="0" applyBorder="0" applyAlignment="0" applyProtection="0"/>
    <xf numFmtId="165" fontId="10" fillId="0" borderId="0" applyFont="0" applyFill="0" applyBorder="0" applyAlignment="0" applyProtection="0"/>
    <xf numFmtId="0" fontId="1" fillId="0" borderId="0"/>
    <xf numFmtId="0" fontId="10" fillId="0" borderId="0"/>
    <xf numFmtId="0" fontId="11" fillId="0" borderId="0">
      <alignment horizontal="center" vertical="top"/>
    </xf>
    <xf numFmtId="0" fontId="12" fillId="0" borderId="0">
      <alignment horizontal="left" vertical="top"/>
    </xf>
    <xf numFmtId="0" fontId="13" fillId="0" borderId="0">
      <alignment horizontal="right" vertical="top"/>
    </xf>
    <xf numFmtId="0" fontId="14" fillId="0" borderId="0">
      <alignment horizontal="left" vertical="top"/>
    </xf>
    <xf numFmtId="0" fontId="14" fillId="0" borderId="0">
      <alignment horizontal="right" vertical="top"/>
    </xf>
    <xf numFmtId="0" fontId="15" fillId="0" borderId="0">
      <alignment horizontal="left" vertical="top"/>
    </xf>
    <xf numFmtId="0" fontId="13" fillId="0" borderId="0">
      <alignment horizontal="left" vertical="top"/>
    </xf>
    <xf numFmtId="0" fontId="13" fillId="0" borderId="0">
      <alignment horizontal="right" vertical="top"/>
    </xf>
    <xf numFmtId="0" fontId="13" fillId="0" borderId="0">
      <alignment horizontal="right" vertical="top"/>
    </xf>
    <xf numFmtId="0" fontId="13" fillId="0" borderId="0">
      <alignment horizontal="right" vertical="top"/>
    </xf>
    <xf numFmtId="0" fontId="16" fillId="0" borderId="0">
      <alignment horizontal="left" vertical="top"/>
    </xf>
    <xf numFmtId="0" fontId="10" fillId="0" borderId="0"/>
    <xf numFmtId="0" fontId="10" fillId="0" borderId="0">
      <alignment vertical="top"/>
    </xf>
    <xf numFmtId="0" fontId="1" fillId="0" borderId="0"/>
    <xf numFmtId="0" fontId="17" fillId="0" borderId="0"/>
    <xf numFmtId="0" fontId="10" fillId="0" borderId="0"/>
    <xf numFmtId="43" fontId="10" fillId="0" borderId="0" applyFont="0" applyFill="0" applyBorder="0" applyAlignment="0" applyProtection="0"/>
    <xf numFmtId="9" fontId="18"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alignment vertical="top"/>
      <protection locked="0"/>
    </xf>
  </cellStyleXfs>
  <cellXfs count="113">
    <xf numFmtId="0" fontId="0" fillId="0" borderId="0" xfId="0"/>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3" fillId="0" borderId="0" xfId="0" applyFont="1"/>
    <xf numFmtId="0" fontId="3" fillId="0" borderId="0" xfId="0" applyFont="1" applyAlignment="1">
      <alignment horizontal="left"/>
    </xf>
    <xf numFmtId="0" fontId="3" fillId="0" borderId="0" xfId="0" applyFont="1" applyAlignment="1">
      <alignment horizontal="center"/>
    </xf>
    <xf numFmtId="0" fontId="3" fillId="0" borderId="3" xfId="0" applyFont="1" applyFill="1" applyBorder="1" applyAlignment="1">
      <alignment horizontal="center"/>
    </xf>
    <xf numFmtId="0" fontId="3" fillId="0" borderId="3" xfId="0" applyFont="1" applyBorder="1"/>
    <xf numFmtId="0" fontId="3" fillId="0" borderId="3" xfId="0" applyFont="1" applyBorder="1" applyAlignment="1">
      <alignment horizontal="center" wrapText="1"/>
    </xf>
    <xf numFmtId="0" fontId="3" fillId="0" borderId="3" xfId="0" applyFont="1" applyBorder="1" applyAlignment="1">
      <alignment horizontal="center"/>
    </xf>
    <xf numFmtId="0" fontId="0" fillId="0" borderId="0" xfId="0" applyFont="1" applyFill="1" applyAlignment="1">
      <alignment horizontal="center"/>
    </xf>
    <xf numFmtId="0" fontId="3" fillId="0" borderId="0" xfId="0" applyFont="1" applyAlignment="1">
      <alignment horizontal="right"/>
    </xf>
    <xf numFmtId="0" fontId="3" fillId="0" borderId="0" xfId="0" applyFont="1" applyFill="1" applyBorder="1"/>
    <xf numFmtId="0" fontId="3" fillId="0" borderId="0" xfId="0" applyFont="1" applyAlignment="1">
      <alignment horizontal="center" wrapText="1"/>
    </xf>
    <xf numFmtId="0" fontId="0" fillId="0" borderId="2" xfId="0" applyFont="1" applyBorder="1"/>
    <xf numFmtId="0" fontId="3" fillId="0" borderId="0" xfId="0" applyFont="1" applyBorder="1" applyAlignment="1">
      <alignment horizontal="center"/>
    </xf>
    <xf numFmtId="0" fontId="0" fillId="0" borderId="0" xfId="0" applyFont="1" applyFill="1"/>
    <xf numFmtId="0" fontId="3"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3"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1" fontId="0" fillId="0" borderId="0" xfId="0" applyNumberFormat="1" applyAlignment="1">
      <alignment horizontal="center"/>
    </xf>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3" fillId="0" borderId="0" xfId="0" applyFont="1" applyBorder="1" applyAlignment="1">
      <alignment horizontal="center" wrapText="1"/>
    </xf>
    <xf numFmtId="0" fontId="0" fillId="0" borderId="2" xfId="0" applyFont="1" applyBorder="1" applyAlignment="1">
      <alignment horizontal="center"/>
    </xf>
    <xf numFmtId="4" fontId="5" fillId="2" borderId="1" xfId="0" applyNumberFormat="1" applyFont="1" applyFill="1" applyBorder="1" applyAlignment="1">
      <alignment horizontal="center"/>
    </xf>
    <xf numFmtId="0" fontId="5" fillId="6" borderId="0" xfId="0" applyFont="1" applyFill="1" applyAlignment="1">
      <alignment horizontal="center"/>
    </xf>
    <xf numFmtId="4" fontId="0" fillId="0" borderId="0" xfId="0" applyNumberFormat="1" applyFont="1" applyAlignment="1">
      <alignment horizontal="center"/>
    </xf>
    <xf numFmtId="0" fontId="3" fillId="3" borderId="0" xfId="0" applyFont="1" applyFill="1" applyAlignment="1">
      <alignment horizontal="center"/>
    </xf>
    <xf numFmtId="0" fontId="0" fillId="0" borderId="0" xfId="0" applyFill="1" applyAlignment="1">
      <alignment horizontal="center"/>
    </xf>
    <xf numFmtId="0" fontId="3" fillId="8" borderId="0" xfId="0" applyFont="1" applyFill="1" applyAlignment="1">
      <alignment horizontal="center"/>
    </xf>
    <xf numFmtId="0" fontId="5" fillId="0" borderId="0" xfId="0" applyFont="1" applyAlignment="1">
      <alignment horizontal="center"/>
    </xf>
    <xf numFmtId="0" fontId="5" fillId="0" borderId="0" xfId="0" applyFont="1"/>
    <xf numFmtId="0" fontId="8" fillId="0" borderId="0" xfId="0" applyFont="1" applyAlignment="1">
      <alignment horizontal="right"/>
    </xf>
    <xf numFmtId="0" fontId="8" fillId="0" borderId="0" xfId="0" applyFont="1" applyAlignment="1">
      <alignment horizontal="center"/>
    </xf>
    <xf numFmtId="4" fontId="5" fillId="9" borderId="1" xfId="0" applyNumberFormat="1" applyFont="1" applyFill="1" applyBorder="1" applyAlignment="1">
      <alignment horizontal="center"/>
    </xf>
    <xf numFmtId="4" fontId="0" fillId="9" borderId="1" xfId="0" applyNumberFormat="1" applyFill="1" applyBorder="1" applyAlignment="1">
      <alignment horizontal="center"/>
    </xf>
    <xf numFmtId="4" fontId="5" fillId="9" borderId="1" xfId="0" applyNumberFormat="1" applyFont="1" applyFill="1" applyBorder="1"/>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8" fillId="3" borderId="0" xfId="0" applyFont="1" applyFill="1" applyAlignment="1">
      <alignment horizontal="center"/>
    </xf>
    <xf numFmtId="0" fontId="5" fillId="3" borderId="0" xfId="0" applyFont="1" applyFill="1"/>
    <xf numFmtId="0" fontId="5" fillId="3" borderId="0" xfId="0" applyFont="1" applyFill="1" applyAlignment="1">
      <alignment horizontal="center"/>
    </xf>
    <xf numFmtId="10" fontId="5" fillId="3" borderId="0" xfId="1" applyNumberFormat="1" applyFont="1" applyFill="1" applyAlignment="1">
      <alignment horizontal="center"/>
    </xf>
    <xf numFmtId="0" fontId="6" fillId="0" borderId="0" xfId="2" applyFont="1"/>
    <xf numFmtId="0" fontId="6" fillId="0" borderId="0" xfId="2" applyFont="1" applyAlignment="1">
      <alignment horizontal="center"/>
    </xf>
    <xf numFmtId="0" fontId="3" fillId="0" borderId="0" xfId="2" applyFont="1" applyAlignment="1">
      <alignment horizontal="right"/>
    </xf>
    <xf numFmtId="0" fontId="5" fillId="0" borderId="0" xfId="2" applyFont="1"/>
    <xf numFmtId="0" fontId="5" fillId="0" borderId="0" xfId="2" applyFont="1" applyAlignment="1">
      <alignment horizontal="center"/>
    </xf>
    <xf numFmtId="0" fontId="8" fillId="0" borderId="0" xfId="2" applyFont="1" applyAlignment="1">
      <alignment horizontal="right"/>
    </xf>
    <xf numFmtId="0" fontId="6" fillId="4" borderId="0" xfId="2" applyFont="1" applyFill="1" applyAlignment="1">
      <alignment horizontal="center"/>
    </xf>
    <xf numFmtId="0" fontId="9" fillId="4" borderId="0" xfId="2" applyFont="1" applyFill="1" applyAlignment="1"/>
    <xf numFmtId="4" fontId="21" fillId="10" borderId="1" xfId="0" applyNumberFormat="1" applyFont="1" applyFill="1" applyBorder="1" applyAlignment="1">
      <alignment horizontal="center"/>
    </xf>
    <xf numFmtId="3" fontId="21" fillId="10" borderId="1" xfId="0" applyNumberFormat="1" applyFont="1" applyFill="1" applyBorder="1" applyAlignment="1">
      <alignment horizontal="center"/>
    </xf>
    <xf numFmtId="4" fontId="21" fillId="10" borderId="4" xfId="0" applyNumberFormat="1" applyFont="1" applyFill="1" applyBorder="1" applyAlignment="1">
      <alignment horizontal="center"/>
    </xf>
    <xf numFmtId="3" fontId="21" fillId="10" borderId="4" xfId="0" applyNumberFormat="1" applyFont="1" applyFill="1" applyBorder="1" applyAlignment="1">
      <alignment horizontal="center"/>
    </xf>
    <xf numFmtId="0" fontId="0" fillId="0" borderId="0" xfId="0" applyFont="1" applyAlignment="1">
      <alignment horizontal="center" vertical="center"/>
    </xf>
    <xf numFmtId="0" fontId="0" fillId="0" borderId="0" xfId="0" applyFont="1" applyAlignment="1">
      <alignment vertical="center"/>
    </xf>
    <xf numFmtId="0" fontId="3" fillId="6" borderId="0" xfId="0" applyFont="1" applyFill="1" applyAlignment="1">
      <alignment vertical="center"/>
    </xf>
    <xf numFmtId="0" fontId="2" fillId="5" borderId="0" xfId="0" applyFont="1" applyFill="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3" fillId="7" borderId="0" xfId="0" applyFont="1" applyFill="1" applyAlignment="1">
      <alignment horizontal="center" vertical="center"/>
    </xf>
    <xf numFmtId="0" fontId="4" fillId="7" borderId="0" xfId="0" applyFont="1" applyFill="1" applyAlignment="1">
      <alignment horizontal="center" vertical="center"/>
    </xf>
    <xf numFmtId="0" fontId="22" fillId="11" borderId="0" xfId="0" applyFont="1" applyFill="1" applyAlignment="1">
      <alignment horizontal="center" vertical="center"/>
    </xf>
    <xf numFmtId="0" fontId="0" fillId="11" borderId="0" xfId="0" applyFont="1" applyFill="1" applyAlignment="1">
      <alignment horizontal="center"/>
    </xf>
    <xf numFmtId="4" fontId="5" fillId="8" borderId="1" xfId="0" applyNumberFormat="1" applyFont="1" applyFill="1" applyBorder="1" applyAlignment="1">
      <alignment horizontal="center"/>
    </xf>
    <xf numFmtId="166" fontId="5" fillId="8" borderId="1" xfId="0" applyNumberFormat="1" applyFont="1" applyFill="1" applyBorder="1" applyAlignment="1">
      <alignment horizontal="center"/>
    </xf>
    <xf numFmtId="0" fontId="23" fillId="0" borderId="0" xfId="0" applyFont="1" applyAlignment="1">
      <alignment horizontal="center"/>
    </xf>
    <xf numFmtId="0" fontId="0" fillId="5" borderId="0" xfId="0" applyFont="1" applyFill="1"/>
    <xf numFmtId="4" fontId="5" fillId="9" borderId="5" xfId="0" applyNumberFormat="1" applyFont="1" applyFill="1" applyBorder="1" applyAlignment="1">
      <alignment horizontal="center"/>
    </xf>
    <xf numFmtId="4" fontId="5" fillId="9" borderId="6" xfId="0" applyNumberFormat="1" applyFont="1" applyFill="1" applyBorder="1" applyAlignment="1">
      <alignment horizontal="center"/>
    </xf>
    <xf numFmtId="0" fontId="0" fillId="5" borderId="0" xfId="0" applyFont="1" applyFill="1" applyAlignment="1">
      <alignment horizontal="center"/>
    </xf>
    <xf numFmtId="4" fontId="24" fillId="8" borderId="1" xfId="0" applyNumberFormat="1" applyFont="1" applyFill="1" applyBorder="1" applyAlignment="1">
      <alignment horizontal="center"/>
    </xf>
    <xf numFmtId="4" fontId="25" fillId="8" borderId="1" xfId="0" applyNumberFormat="1" applyFont="1" applyFill="1" applyBorder="1" applyAlignment="1">
      <alignment horizontal="center"/>
    </xf>
    <xf numFmtId="4" fontId="7" fillId="12" borderId="1" xfId="0" applyNumberFormat="1" applyFont="1" applyFill="1" applyBorder="1" applyAlignment="1">
      <alignment horizontal="center"/>
    </xf>
    <xf numFmtId="4" fontId="5" fillId="12" borderId="1" xfId="0" applyNumberFormat="1" applyFont="1" applyFill="1" applyBorder="1" applyAlignment="1">
      <alignment horizontal="center"/>
    </xf>
    <xf numFmtId="0" fontId="3" fillId="12" borderId="0" xfId="0" applyFont="1" applyFill="1" applyAlignment="1">
      <alignment horizontal="center"/>
    </xf>
    <xf numFmtId="0" fontId="3" fillId="13" borderId="0" xfId="0" applyFont="1" applyFill="1" applyAlignment="1">
      <alignment horizontal="center"/>
    </xf>
    <xf numFmtId="4" fontId="21" fillId="13" borderId="1" xfId="0" applyNumberFormat="1" applyFont="1" applyFill="1" applyBorder="1" applyAlignment="1">
      <alignment horizontal="center"/>
    </xf>
    <xf numFmtId="3" fontId="21" fillId="13" borderId="1" xfId="0" applyNumberFormat="1" applyFont="1" applyFill="1" applyBorder="1" applyAlignment="1">
      <alignment horizontal="center"/>
    </xf>
    <xf numFmtId="4" fontId="0" fillId="13" borderId="0" xfId="0" applyNumberFormat="1" applyFont="1" applyFill="1" applyBorder="1" applyAlignment="1">
      <alignment horizontal="center"/>
    </xf>
    <xf numFmtId="0" fontId="3" fillId="13" borderId="0" xfId="0" applyFont="1" applyFill="1"/>
    <xf numFmtId="4" fontId="7" fillId="13" borderId="1" xfId="0" applyNumberFormat="1" applyFont="1" applyFill="1" applyBorder="1" applyAlignment="1">
      <alignment horizontal="center"/>
    </xf>
    <xf numFmtId="4" fontId="5" fillId="13" borderId="1" xfId="0" applyNumberFormat="1" applyFont="1" applyFill="1" applyBorder="1" applyAlignment="1">
      <alignment horizontal="center"/>
    </xf>
    <xf numFmtId="0" fontId="0" fillId="13" borderId="0" xfId="0" applyFill="1" applyAlignment="1">
      <alignment horizontal="center"/>
    </xf>
    <xf numFmtId="4" fontId="0" fillId="13" borderId="0" xfId="0" applyNumberFormat="1" applyFont="1" applyFill="1" applyAlignment="1">
      <alignment horizontal="center"/>
    </xf>
    <xf numFmtId="1" fontId="0" fillId="13" borderId="0" xfId="0" applyNumberFormat="1" applyFill="1" applyAlignment="1">
      <alignment horizontal="center"/>
    </xf>
    <xf numFmtId="0" fontId="27" fillId="0" borderId="0" xfId="0" applyFont="1" applyAlignment="1">
      <alignment horizontal="center"/>
    </xf>
    <xf numFmtId="0" fontId="28" fillId="0" borderId="0" xfId="0" applyFont="1" applyAlignment="1">
      <alignment horizontal="center" vertical="center"/>
    </xf>
    <xf numFmtId="0" fontId="28" fillId="0" borderId="0" xfId="0" applyFont="1" applyAlignment="1">
      <alignment horizontal="center"/>
    </xf>
    <xf numFmtId="0" fontId="27" fillId="13" borderId="0" xfId="0" applyFont="1" applyFill="1" applyAlignment="1">
      <alignment horizontal="center"/>
    </xf>
    <xf numFmtId="0" fontId="29" fillId="0" borderId="0" xfId="0" applyFont="1" applyAlignment="1">
      <alignment horizontal="center"/>
    </xf>
    <xf numFmtId="0" fontId="30"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xf>
    <xf numFmtId="0" fontId="30" fillId="3" borderId="0" xfId="0" applyFont="1" applyFill="1" applyAlignment="1">
      <alignment horizontal="center"/>
    </xf>
    <xf numFmtId="0" fontId="30" fillId="13" borderId="0" xfId="0" applyFont="1" applyFill="1" applyAlignment="1">
      <alignment horizontal="center"/>
    </xf>
    <xf numFmtId="0" fontId="31" fillId="0" borderId="0" xfId="0" applyFont="1" applyAlignment="1">
      <alignment horizontal="center"/>
    </xf>
    <xf numFmtId="10" fontId="0" fillId="13" borderId="0" xfId="1" applyNumberFormat="1" applyFont="1" applyFill="1" applyAlignment="1">
      <alignment horizontal="center"/>
    </xf>
    <xf numFmtId="4" fontId="7" fillId="14" borderId="1" xfId="0" applyNumberFormat="1" applyFont="1" applyFill="1" applyBorder="1" applyAlignment="1">
      <alignment horizontal="center"/>
    </xf>
    <xf numFmtId="0" fontId="3" fillId="14" borderId="0" xfId="0" applyFont="1" applyFill="1" applyAlignment="1">
      <alignment horizontal="center"/>
    </xf>
    <xf numFmtId="0" fontId="3" fillId="14" borderId="0" xfId="0" applyFont="1" applyFill="1" applyBorder="1" applyAlignment="1">
      <alignment horizontal="center"/>
    </xf>
    <xf numFmtId="9" fontId="0" fillId="0" borderId="0" xfId="1" applyFont="1"/>
    <xf numFmtId="0" fontId="0" fillId="3" borderId="0" xfId="0" applyFill="1"/>
  </cellXfs>
  <cellStyles count="30">
    <cellStyle name="Comma_PASAL_Valuation_Model_April_2007" xfId="3"/>
    <cellStyle name="Euro" xfId="4"/>
    <cellStyle name="Normal 2" xfId="5"/>
    <cellStyle name="Normal_2006_7_ΠΑΡΑΓΩΓΗ ΟΜΙΛΟΥ" xfId="6"/>
    <cellStyle name="S0" xfId="7"/>
    <cellStyle name="S1" xfId="8"/>
    <cellStyle name="S10" xfId="9"/>
    <cellStyle name="S2" xfId="10"/>
    <cellStyle name="S3" xfId="11"/>
    <cellStyle name="S4" xfId="12"/>
    <cellStyle name="S5" xfId="13"/>
    <cellStyle name="S6" xfId="14"/>
    <cellStyle name="S7" xfId="15"/>
    <cellStyle name="S8" xfId="16"/>
    <cellStyle name="S9" xfId="17"/>
    <cellStyle name="Βασικό__Unisystems_Charts_by_VRS" xfId="18"/>
    <cellStyle name="Κανονικό" xfId="0" builtinId="0"/>
    <cellStyle name="Κανονικό 2" xfId="19"/>
    <cellStyle name="Κανονικό 2 2" xfId="2"/>
    <cellStyle name="Κανονικό 3" xfId="20"/>
    <cellStyle name="Κανονικό 4" xfId="21"/>
    <cellStyle name="Κανονικό 5" xfId="22"/>
    <cellStyle name="Κόμμα 2" xfId="23"/>
    <cellStyle name="Ποσοστό" xfId="1" builtinId="5"/>
    <cellStyle name="Ποσοστό 2" xfId="24"/>
    <cellStyle name="Ποσοστό 2 2" xfId="25"/>
    <cellStyle name="Ποσοστό 3" xfId="26"/>
    <cellStyle name="Ποσοστό 4" xfId="27"/>
    <cellStyle name="Ποσοστό 5" xfId="28"/>
    <cellStyle name="Υπερ-σύνδεση 2" xfId="2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12</xdr:col>
      <xdr:colOff>190497</xdr:colOff>
      <xdr:row>3</xdr:row>
      <xdr:rowOff>153402</xdr:rowOff>
    </xdr:from>
    <xdr:to>
      <xdr:col>16</xdr:col>
      <xdr:colOff>482764</xdr:colOff>
      <xdr:row>67</xdr:row>
      <xdr:rowOff>80210</xdr:rowOff>
    </xdr:to>
    <xdr:sp macro="" textlink="">
      <xdr:nvSpPr>
        <xdr:cNvPr id="2" name="Text Box 1"/>
        <xdr:cNvSpPr txBox="1">
          <a:spLocks noChangeArrowheads="1"/>
        </xdr:cNvSpPr>
      </xdr:nvSpPr>
      <xdr:spPr bwMode="auto">
        <a:xfrm>
          <a:off x="5353047" y="705852"/>
          <a:ext cx="6197767" cy="1221405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endParaRPr lang="en-US"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Aiolou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p>
        <a:p>
          <a:r>
            <a:rPr lang="en-US" sz="1100">
              <a:latin typeface="+mn-lt"/>
              <a:ea typeface="+mn-ea"/>
              <a:cs typeface="+mn-cs"/>
            </a:rPr>
            <a:t>Web: www.vrs.gr ; www.valueinvest.gr</a:t>
          </a:r>
          <a:r>
            <a:rPr lang="en-US" sz="1100" baseline="0">
              <a:latin typeface="+mn-lt"/>
              <a:ea typeface="+mn-ea"/>
              <a:cs typeface="+mn-cs"/>
            </a:rPr>
            <a:t> ; www.iraj.gr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pitchFamily="34" charset="0"/>
              <a:cs typeface="Arial" pitchFamily="34" charset="0"/>
            </a:rPr>
            <a:t>DISCLOSURE STATEMENT (1)</a:t>
          </a:r>
          <a:endParaRPr lang="en-GB" sz="800" b="0" i="0" u="none" strike="noStrike" baseline="0">
            <a:solidFill>
              <a:srgbClr val="000000"/>
            </a:solidFill>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rtl="0"/>
          <a:r>
            <a:rPr lang="en-GB" sz="800" b="0" i="0" baseline="0">
              <a:latin typeface="Arial" pitchFamily="34" charset="0"/>
              <a:ea typeface="+mn-ea"/>
              <a:cs typeface="Arial" pitchFamily="34" charset="0"/>
            </a:rPr>
            <a:t>VALUATION &amp; RESEARCH SPECIALISTS (VRS) </a:t>
          </a:r>
          <a:r>
            <a:rPr lang="en-US" sz="800" b="0" i="0">
              <a:latin typeface="Arial" pitchFamily="34" charset="0"/>
              <a:ea typeface="+mn-ea"/>
              <a:cs typeface="Arial" pitchFamily="34" charset="0"/>
            </a:rPr>
            <a:t>is an independent Financial Research &amp; Consulting Firm based in Athens, Greece, providing advanced equity research and valuation reports as well as value-related advisory services to local and international institutions, business entities and individual clients. VRS services include valuations of intangible assets, business enterprises, and fixed assets.</a:t>
          </a:r>
          <a:r>
            <a:rPr lang="en-GB" sz="800" b="0" i="0" baseline="0">
              <a:latin typeface="Arial" pitchFamily="34" charset="0"/>
              <a:ea typeface="+mn-ea"/>
              <a:cs typeface="Arial" pitchFamily="34" charset="0"/>
            </a:rPr>
            <a:t> VRS’s focus business is in providing independent equity research to its institutional and retail clients / subscribers.</a:t>
          </a:r>
          <a:endParaRPr lang="el-GR" sz="800">
            <a:latin typeface="Arial" pitchFamily="34" charset="0"/>
            <a:cs typeface="Arial" pitchFamily="34" charset="0"/>
          </a:endParaRP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1" i="0" u="none" strike="noStrike" baseline="0">
              <a:solidFill>
                <a:srgbClr val="000000"/>
              </a:solidFill>
              <a:latin typeface="Arial" pitchFamily="34" charset="0"/>
              <a:cs typeface="Arial" pitchFamily="34" charset="0"/>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pitchFamily="34" charset="0"/>
            <a:cs typeface="Arial" pitchFamily="34" charset="0"/>
          </a:endParaRPr>
        </a:p>
        <a:p>
          <a:pPr algn="l" rtl="0">
            <a:defRPr sz="1000"/>
          </a:pPr>
          <a:r>
            <a:rPr lang="en-GB" sz="800" b="0" i="0" u="none" strike="noStrike" baseline="0">
              <a:solidFill>
                <a:srgbClr val="000000"/>
              </a:solidFill>
              <a:latin typeface="Arial" pitchFamily="34" charset="0"/>
              <a:cs typeface="Arial" pitchFamily="34" charset="0"/>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DISCLOSURE STATEMENT</a:t>
          </a:r>
          <a:r>
            <a:rPr lang="en-GB" sz="800" b="1">
              <a:latin typeface="Arial" pitchFamily="34" charset="0"/>
              <a:ea typeface="+mn-ea"/>
              <a:cs typeface="Arial" pitchFamily="34" charset="0"/>
            </a:rPr>
            <a:t> (2)</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Arial" pitchFamily="34" charset="0"/>
            <a:ea typeface="+mn-ea"/>
            <a:cs typeface="Arial" pitchFamily="34" charset="0"/>
          </a:endParaRPr>
        </a:p>
        <a:p>
          <a:r>
            <a:rPr lang="en-GB"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COMPLIANCE WITH EU DIRECTIVES and GREEK LAWS</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b="1">
              <a:latin typeface="Arial" pitchFamily="34" charset="0"/>
              <a:ea typeface="+mn-ea"/>
              <a:cs typeface="Arial" pitchFamily="34" charset="0"/>
            </a:rPr>
            <a:t>ANALYST CERTIFICATION</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 </a:t>
          </a:r>
          <a:endParaRPr lang="el-GR" sz="800">
            <a:latin typeface="Arial" pitchFamily="34" charset="0"/>
            <a:ea typeface="+mn-ea"/>
            <a:cs typeface="Arial" pitchFamily="34" charset="0"/>
          </a:endParaRPr>
        </a:p>
        <a:p>
          <a:r>
            <a:rPr lang="en-US" sz="800">
              <a:latin typeface="Arial" pitchFamily="34" charset="0"/>
              <a:ea typeface="+mn-ea"/>
              <a:cs typeface="Arial" pitchFamily="34" charset="0"/>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Arial" pitchFamily="34" charset="0"/>
            <a:ea typeface="+mn-ea"/>
            <a:cs typeface="Arial" pitchFamily="34" charset="0"/>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xdr:from>
      <xdr:col>15</xdr:col>
      <xdr:colOff>2322385</xdr:colOff>
      <xdr:row>12</xdr:row>
      <xdr:rowOff>21409</xdr:rowOff>
    </xdr:from>
    <xdr:to>
      <xdr:col>16</xdr:col>
      <xdr:colOff>217147</xdr:colOff>
      <xdr:row>15</xdr:row>
      <xdr:rowOff>132177</xdr:rowOff>
    </xdr:to>
    <xdr:pic>
      <xdr:nvPicPr>
        <xdr:cNvPr id="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0456735" y="2297884"/>
          <a:ext cx="828462" cy="710843"/>
        </a:xfrm>
        <a:prstGeom prst="rect">
          <a:avLst/>
        </a:prstGeom>
        <a:noFill/>
        <a:ln w="9525">
          <a:noFill/>
          <a:miter lim="800000"/>
          <a:headEnd/>
          <a:tailEnd/>
        </a:ln>
      </xdr:spPr>
    </xdr:pic>
    <xdr:clientData/>
  </xdr:twoCellAnchor>
  <xdr:twoCellAnchor>
    <xdr:from>
      <xdr:col>15</xdr:col>
      <xdr:colOff>2656616</xdr:colOff>
      <xdr:row>13</xdr:row>
      <xdr:rowOff>153599</xdr:rowOff>
    </xdr:from>
    <xdr:to>
      <xdr:col>15</xdr:col>
      <xdr:colOff>2742341</xdr:colOff>
      <xdr:row>14</xdr:row>
      <xdr:rowOff>47647</xdr:rowOff>
    </xdr:to>
    <xdr:sp macro="" textlink="">
      <xdr:nvSpPr>
        <xdr:cNvPr id="4" name="Oval 2"/>
        <xdr:cNvSpPr>
          <a:spLocks noChangeArrowheads="1"/>
        </xdr:cNvSpPr>
      </xdr:nvSpPr>
      <xdr:spPr bwMode="auto">
        <a:xfrm>
          <a:off x="10790966" y="2630099"/>
          <a:ext cx="85725" cy="94073"/>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twoCellAnchor>
    <xdr:from>
      <xdr:col>3</xdr:col>
      <xdr:colOff>395984</xdr:colOff>
      <xdr:row>12</xdr:row>
      <xdr:rowOff>192641</xdr:rowOff>
    </xdr:from>
    <xdr:to>
      <xdr:col>7</xdr:col>
      <xdr:colOff>46556</xdr:colOff>
      <xdr:row>21</xdr:row>
      <xdr:rowOff>9632</xdr:rowOff>
    </xdr:to>
    <xdr:pic>
      <xdr:nvPicPr>
        <xdr:cNvPr id="5" name="Picture 1" descr="https://encrypted-tbn1.gstatic.com/images?q=tbn:ANd9GcTiRyGe5FqyvEqJwUdDiJXRaLHbYeX7doB8SFhEzYRZggL0ernERA"/>
        <xdr:cNvPicPr>
          <a:picLocks noChangeAspect="1" noChangeArrowheads="1"/>
        </xdr:cNvPicPr>
      </xdr:nvPicPr>
      <xdr:blipFill>
        <a:blip xmlns:r="http://schemas.openxmlformats.org/officeDocument/2006/relationships" r:embed="rId2" cstate="print"/>
        <a:srcRect/>
        <a:stretch>
          <a:fillRect/>
        </a:stretch>
      </xdr:blipFill>
      <xdr:spPr bwMode="auto">
        <a:xfrm>
          <a:off x="1138934" y="2469116"/>
          <a:ext cx="2831922" cy="1607691"/>
        </a:xfrm>
        <a:prstGeom prst="rect">
          <a:avLst/>
        </a:prstGeom>
        <a:noFill/>
        <a:ln w="9525">
          <a:noFill/>
          <a:miter lim="800000"/>
          <a:headEnd/>
          <a:tailEnd/>
        </a:ln>
      </xdr:spPr>
    </xdr:pic>
    <xdr:clientData/>
  </xdr:twoCellAnchor>
  <xdr:twoCellAnchor>
    <xdr:from>
      <xdr:col>3</xdr:col>
      <xdr:colOff>1783703</xdr:colOff>
      <xdr:row>15</xdr:row>
      <xdr:rowOff>15683</xdr:rowOff>
    </xdr:from>
    <xdr:to>
      <xdr:col>3</xdr:col>
      <xdr:colOff>1888478</xdr:colOff>
      <xdr:row>15</xdr:row>
      <xdr:rowOff>132124</xdr:rowOff>
    </xdr:to>
    <xdr:sp macro="" textlink="">
      <xdr:nvSpPr>
        <xdr:cNvPr id="6" name="Oval 2"/>
        <xdr:cNvSpPr>
          <a:spLocks noChangeArrowheads="1"/>
        </xdr:cNvSpPr>
      </xdr:nvSpPr>
      <xdr:spPr bwMode="auto">
        <a:xfrm>
          <a:off x="2526653" y="2892233"/>
          <a:ext cx="104775" cy="116441"/>
        </a:xfrm>
        <a:prstGeom prst="ellipse">
          <a:avLst/>
        </a:prstGeom>
        <a:solidFill>
          <a:srgbClr val="4F81BD"/>
        </a:solidFill>
        <a:ln w="38100">
          <a:solidFill>
            <a:srgbClr val="F2F2F2"/>
          </a:solidFill>
          <a:round/>
          <a:headEnd/>
          <a:tailEnd/>
        </a:ln>
        <a:effectLst>
          <a:outerShdw dist="28398" dir="3806097" algn="ctr" rotWithShape="0">
            <a:srgbClr val="243F60">
              <a:alpha val="50000"/>
            </a:srgbClr>
          </a:outerShdw>
        </a:effectLst>
      </xdr:spPr>
    </xdr:sp>
    <xdr:clientData/>
  </xdr:twoCellAnchor>
  <xdr:twoCellAnchor editAs="oneCell">
    <xdr:from>
      <xdr:col>12</xdr:col>
      <xdr:colOff>179916</xdr:colOff>
      <xdr:row>6</xdr:row>
      <xdr:rowOff>21165</xdr:rowOff>
    </xdr:from>
    <xdr:to>
      <xdr:col>15</xdr:col>
      <xdr:colOff>2490893</xdr:colOff>
      <xdr:row>9</xdr:row>
      <xdr:rowOff>129709</xdr:rowOff>
    </xdr:to>
    <xdr:pic>
      <xdr:nvPicPr>
        <xdr:cNvPr id="7" name="6 - Εικόνα"/>
        <xdr:cNvPicPr/>
      </xdr:nvPicPr>
      <xdr:blipFill>
        <a:blip xmlns:r="http://schemas.openxmlformats.org/officeDocument/2006/relationships" r:embed="rId3" cstate="print"/>
        <a:srcRect/>
        <a:stretch>
          <a:fillRect/>
        </a:stretch>
      </xdr:blipFill>
      <xdr:spPr bwMode="auto">
        <a:xfrm>
          <a:off x="5342466" y="1145115"/>
          <a:ext cx="5282777" cy="68004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192613</xdr:colOff>
      <xdr:row>4</xdr:row>
      <xdr:rowOff>86783</xdr:rowOff>
    </xdr:from>
    <xdr:to>
      <xdr:col>11</xdr:col>
      <xdr:colOff>354959</xdr:colOff>
      <xdr:row>28</xdr:row>
      <xdr:rowOff>15345</xdr:rowOff>
    </xdr:to>
    <xdr:sp macro="" textlink="">
      <xdr:nvSpPr>
        <xdr:cNvPr id="2" name="1 - TextBox"/>
        <xdr:cNvSpPr txBox="1"/>
      </xdr:nvSpPr>
      <xdr:spPr>
        <a:xfrm>
          <a:off x="2034113" y="848783"/>
          <a:ext cx="5073013"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b="1">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a:t>
          </a:r>
          <a:r>
            <a:rPr lang="en-US" sz="1100" b="1" u="sng">
              <a:solidFill>
                <a:schemeClr val="dk1"/>
              </a:solidFill>
              <a:latin typeface="+mn-lt"/>
              <a:ea typeface="+mn-ea"/>
              <a:cs typeface="+mn-cs"/>
            </a:rPr>
            <a:t>2017 - 2018</a:t>
          </a:r>
          <a:r>
            <a:rPr lang="en-US" sz="1100">
              <a:solidFill>
                <a:schemeClr val="dk1"/>
              </a:solidFill>
              <a:latin typeface="+mn-lt"/>
              <a:ea typeface="+mn-ea"/>
              <a:cs typeface="+mn-cs"/>
            </a:rPr>
            <a:t>. In addition historical accounts are presented for the period 2010 – 2016.</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the selected</a:t>
          </a:r>
          <a:r>
            <a:rPr lang="en-US" sz="1100" baseline="0">
              <a:solidFill>
                <a:schemeClr val="dk1"/>
              </a:solidFill>
              <a:latin typeface="+mn-lt"/>
              <a:ea typeface="+mn-ea"/>
              <a:cs typeface="+mn-cs"/>
            </a:rPr>
            <a:t> Greek </a:t>
          </a:r>
          <a:r>
            <a:rPr lang="en-US" sz="1100">
              <a:solidFill>
                <a:schemeClr val="dk1"/>
              </a:solidFill>
              <a:latin typeface="+mn-lt"/>
              <a:ea typeface="+mn-ea"/>
              <a:cs typeface="+mn-cs"/>
            </a:rPr>
            <a:t>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CENERGY HOLDINGS (former HELLENIC CABLES), IASO, INTRALOT, JUMBO, KORRES, KRI-KRI, MEVACO, MLS, MOTOR OIL, MYTILINEOS, OLP, OPAP, OTE, PPC (DEI), SARANTIS, THRACE PLASTICS, TITAN.</a:t>
          </a:r>
          <a:endParaRPr lang="el-GR" sz="1100">
            <a:solidFill>
              <a:schemeClr val="dk1"/>
            </a:solidFill>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190497</xdr:colOff>
      <xdr:row>46</xdr:row>
      <xdr:rowOff>153401</xdr:rowOff>
    </xdr:from>
    <xdr:to>
      <xdr:col>5</xdr:col>
      <xdr:colOff>482764</xdr:colOff>
      <xdr:row>148</xdr:row>
      <xdr:rowOff>145677</xdr:rowOff>
    </xdr:to>
    <xdr:sp macro="" textlink="">
      <xdr:nvSpPr>
        <xdr:cNvPr id="1025" name="Text Box 1"/>
        <xdr:cNvSpPr txBox="1">
          <a:spLocks noChangeArrowheads="1"/>
        </xdr:cNvSpPr>
      </xdr:nvSpPr>
      <xdr:spPr bwMode="auto">
        <a:xfrm>
          <a:off x="481850" y="9274989"/>
          <a:ext cx="7049414" cy="19423276"/>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 &amp; Financial Consultancy </a:t>
          </a:r>
          <a:endParaRPr lang="el-GR" sz="1100">
            <a:latin typeface="+mn-lt"/>
            <a:ea typeface="+mn-ea"/>
            <a:cs typeface="+mn-cs"/>
          </a:endParaRPr>
        </a:p>
        <a:p>
          <a:r>
            <a:rPr lang="en-US" sz="1100">
              <a:latin typeface="+mn-lt"/>
              <a:ea typeface="+mn-ea"/>
              <a:cs typeface="+mn-cs"/>
            </a:rPr>
            <a:t>104 Aolou St., 105 64 Athens, Greece, Tel. +30 210 32 19 557,</a:t>
          </a:r>
          <a:endParaRPr lang="el-GR" sz="1100">
            <a:latin typeface="+mn-lt"/>
            <a:ea typeface="+mn-ea"/>
            <a:cs typeface="+mn-cs"/>
          </a:endParaRPr>
        </a:p>
        <a:p>
          <a:r>
            <a:rPr lang="en-US" sz="1100">
              <a:latin typeface="+mn-lt"/>
              <a:ea typeface="+mn-ea"/>
              <a:cs typeface="+mn-cs"/>
            </a:rPr>
            <a:t>Fax: +30 210 33 16 358, Email: info@vrs.gr</a:t>
          </a:r>
          <a:r>
            <a:rPr lang="en-US" sz="1100" baseline="0">
              <a:latin typeface="+mn-lt"/>
              <a:ea typeface="+mn-ea"/>
              <a:cs typeface="+mn-cs"/>
            </a:rPr>
            <a:t> ;</a:t>
          </a:r>
          <a:r>
            <a:rPr lang="en-US" sz="1100">
              <a:latin typeface="+mn-lt"/>
              <a:ea typeface="+mn-ea"/>
              <a:cs typeface="+mn-cs"/>
            </a:rPr>
            <a:t> info@valueinvest.gr</a:t>
          </a:r>
          <a:endParaRPr lang="el-GR" sz="1100">
            <a:latin typeface="+mn-lt"/>
          </a:endParaRPr>
        </a:p>
        <a:p>
          <a:r>
            <a:rPr lang="en-US" sz="1100">
              <a:latin typeface="+mn-lt"/>
              <a:ea typeface="+mn-ea"/>
              <a:cs typeface="+mn-cs"/>
            </a:rPr>
            <a:t>Web: www.vrs.gr ; www.valueinvest.gr</a:t>
          </a:r>
          <a:r>
            <a:rPr lang="en-US" sz="1100" baseline="0">
              <a:latin typeface="+mn-lt"/>
              <a:ea typeface="+mn-ea"/>
              <a:cs typeface="+mn-cs"/>
            </a:rPr>
            <a:t> ; www.iraj.gr</a:t>
          </a:r>
          <a:endParaRPr lang="en-GB" sz="1100" b="0" i="0" u="none" strike="noStrike" baseline="0">
            <a:solidFill>
              <a:srgbClr val="000000"/>
            </a:solidFill>
            <a:latin typeface="+mn-lt"/>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1100" b="1" i="0" u="none" strike="noStrike" baseline="0">
              <a:solidFill>
                <a:srgbClr val="000000"/>
              </a:solidFill>
              <a:latin typeface="+mn-lt"/>
              <a:cs typeface="Arial"/>
            </a:rPr>
            <a:t>DISCLOSURE STATEMENT (1)</a:t>
          </a:r>
          <a:endParaRPr lang="en-GB" sz="1100" b="0" i="0" u="none" strike="noStrike" baseline="0">
            <a:solidFill>
              <a:srgbClr val="000000"/>
            </a:solidFill>
            <a:latin typeface="+mn-lt"/>
            <a:cs typeface="Arial"/>
          </a:endParaRPr>
        </a:p>
        <a:p>
          <a:pPr rtl="0" fontAlgn="base"/>
          <a:endParaRPr lang="en-GB" sz="1100" b="0" i="0" baseline="0">
            <a:latin typeface="+mn-lt"/>
            <a:ea typeface="+mn-ea"/>
            <a:cs typeface="+mn-cs"/>
          </a:endParaRPr>
        </a:p>
        <a:p>
          <a:pPr rtl="0"/>
          <a:r>
            <a:rPr lang="en-GB" sz="1100" b="0" i="0" baseline="0">
              <a:latin typeface="+mn-lt"/>
              <a:ea typeface="+mn-ea"/>
              <a:cs typeface="+mn-cs"/>
            </a:rPr>
            <a:t>VALUATION &amp; RESEARCH SPECIALISTS (VRS) </a:t>
          </a:r>
          <a:r>
            <a:rPr lang="en-US" sz="1100" b="0" i="0">
              <a:latin typeface="+mn-lt"/>
              <a:ea typeface="+mn-ea"/>
              <a:cs typeface="+mn-cs"/>
            </a:rPr>
            <a:t>is an independent Financial Research &amp; Consulting Firm based in Athens, Greece, providing advanced equity research and valuation reports as well as value-related advisory services to local and international institutions, business entities and individual clients. VRS services include valuations of intangible assets, business enterprises, and fixed assets.</a:t>
          </a:r>
          <a:r>
            <a:rPr lang="en-GB" sz="1100" b="0" i="0" baseline="0">
              <a:latin typeface="+mn-lt"/>
              <a:ea typeface="+mn-ea"/>
              <a:cs typeface="+mn-cs"/>
            </a:rPr>
            <a:t> VRS’s focus business is in providing independent equity research to its institutional and retail clients / subscribers.</a:t>
          </a:r>
          <a:endParaRPr lang="el-GR"/>
        </a:p>
        <a:p>
          <a:pPr algn="l" rtl="0">
            <a:defRPr sz="1000"/>
          </a:pPr>
          <a:endParaRPr lang="en-GB" sz="1100" b="0" i="0" u="none" strike="noStrike" baseline="0">
            <a:solidFill>
              <a:srgbClr val="000000"/>
            </a:solidFill>
            <a:latin typeface="+mn-lt"/>
            <a:cs typeface="Arial"/>
          </a:endParaRPr>
        </a:p>
        <a:p>
          <a:pPr algn="l" rtl="0">
            <a:defRPr sz="1000"/>
          </a:pPr>
          <a:r>
            <a:rPr lang="en-GB" sz="1100" b="1" i="0" u="none" strike="noStrike" baseline="0">
              <a:solidFill>
                <a:srgbClr val="000000"/>
              </a:solidFill>
              <a:latin typeface="+mn-lt"/>
              <a:cs typeface="Arial"/>
            </a:rPr>
            <a:t>VRS is not a brokerage firm and does not trade in securities of any kind. VRS is not an investment bank and does not act as an underwriter for any type of securities.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1100" b="0" i="0" u="none" strike="noStrike" baseline="0">
            <a:solidFill>
              <a:srgbClr val="000000"/>
            </a:solidFill>
            <a:latin typeface="+mn-lt"/>
            <a:cs typeface="Arial"/>
          </a:endParaRPr>
        </a:p>
        <a:p>
          <a:pPr algn="l" rtl="0">
            <a:defRPr sz="1000"/>
          </a:pPr>
          <a:r>
            <a:rPr lang="en-GB" sz="1100" b="0" i="0" u="none" strike="noStrike" baseline="0">
              <a:solidFill>
                <a:srgbClr val="000000"/>
              </a:solidFill>
              <a:latin typeface="+mn-lt"/>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pPr algn="l"/>
          <a:endParaRPr lang="en-US"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b="1">
              <a:latin typeface="+mn-lt"/>
              <a:ea typeface="+mn-ea"/>
              <a:cs typeface="+mn-cs"/>
            </a:rPr>
            <a:t>DISCLOSURE STATEMENT</a:t>
          </a:r>
          <a:r>
            <a:rPr lang="en-GB" sz="1100" b="1">
              <a:latin typeface="+mn-lt"/>
              <a:ea typeface="+mn-ea"/>
              <a:cs typeface="+mn-cs"/>
            </a:rPr>
            <a:t> (2)</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1100">
            <a:latin typeface="+mn-lt"/>
            <a:ea typeface="+mn-ea"/>
            <a:cs typeface="+mn-cs"/>
          </a:endParaRPr>
        </a:p>
        <a:p>
          <a:pPr algn="l"/>
          <a:r>
            <a:rPr lang="en-GB" sz="1100">
              <a:latin typeface="+mn-lt"/>
              <a:ea typeface="+mn-ea"/>
              <a:cs typeface="+mn-cs"/>
            </a:rPr>
            <a:t> </a:t>
          </a:r>
          <a:endParaRPr lang="el-GR" sz="1100">
            <a:latin typeface="+mn-lt"/>
            <a:ea typeface="+mn-ea"/>
            <a:cs typeface="+mn-cs"/>
          </a:endParaRPr>
        </a:p>
        <a:p>
          <a:pPr algn="l"/>
          <a:r>
            <a:rPr lang="en-US" sz="11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1100">
            <a:latin typeface="+mn-lt"/>
            <a:ea typeface="+mn-ea"/>
            <a:cs typeface="+mn-cs"/>
          </a:endParaRPr>
        </a:p>
        <a:p>
          <a:pPr algn="l"/>
          <a:r>
            <a:rPr lang="en-US" sz="1100">
              <a:latin typeface="+mn-lt"/>
              <a:ea typeface="+mn-ea"/>
              <a:cs typeface="+mn-cs"/>
            </a:rPr>
            <a:t> </a:t>
          </a:r>
        </a:p>
        <a:p>
          <a:pPr algn="l"/>
          <a:endParaRPr lang="el-GR" sz="1100">
            <a:latin typeface="+mn-lt"/>
            <a:ea typeface="+mn-ea"/>
            <a:cs typeface="+mn-cs"/>
          </a:endParaRPr>
        </a:p>
        <a:p>
          <a:pPr algn="l"/>
          <a:r>
            <a:rPr lang="en-US" sz="1100" b="1">
              <a:latin typeface="+mn-lt"/>
              <a:ea typeface="+mn-ea"/>
              <a:cs typeface="+mn-cs"/>
            </a:rPr>
            <a:t>COMPLIANCE WITH EU DIRECTIVES and GREEK LAWS</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b="1">
              <a:latin typeface="+mn-lt"/>
              <a:ea typeface="+mn-ea"/>
              <a:cs typeface="+mn-cs"/>
            </a:rPr>
            <a:t>ANALYST CERTIFICATION</a:t>
          </a:r>
          <a:endParaRPr lang="el-GR" sz="1100">
            <a:latin typeface="+mn-lt"/>
            <a:ea typeface="+mn-ea"/>
            <a:cs typeface="+mn-cs"/>
          </a:endParaRPr>
        </a:p>
        <a:p>
          <a:pPr algn="l"/>
          <a:r>
            <a:rPr lang="en-US" sz="1100">
              <a:latin typeface="+mn-lt"/>
              <a:ea typeface="+mn-ea"/>
              <a:cs typeface="+mn-cs"/>
            </a:rPr>
            <a:t> </a:t>
          </a:r>
          <a:endParaRPr lang="el-GR" sz="1100">
            <a:latin typeface="+mn-lt"/>
            <a:ea typeface="+mn-ea"/>
            <a:cs typeface="+mn-cs"/>
          </a:endParaRPr>
        </a:p>
        <a:p>
          <a:pPr algn="l"/>
          <a:r>
            <a:rPr lang="en-US" sz="11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1100">
            <a:latin typeface="+mn-lt"/>
            <a:ea typeface="+mn-ea"/>
            <a:cs typeface="+mn-cs"/>
          </a:endParaRPr>
        </a:p>
        <a:p>
          <a:pPr algn="l" rtl="0">
            <a:defRPr sz="1000"/>
          </a:pPr>
          <a:endParaRPr lang="en-GB" sz="1100" b="0" i="0" u="none" strike="noStrike" baseline="0">
            <a:solidFill>
              <a:srgbClr val="000000"/>
            </a:solidFill>
            <a:latin typeface="+mn-lt"/>
            <a:cs typeface="Times New Roman"/>
          </a:endParaRPr>
        </a:p>
        <a:p>
          <a:pPr algn="l" rtl="0">
            <a:defRPr sz="1000"/>
          </a:pPr>
          <a:endParaRPr lang="en-GB" sz="11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endParaRPr lang="en-GB" sz="1000" b="0" i="0" u="none" strike="noStrike" baseline="0">
            <a:solidFill>
              <a:srgbClr val="000000"/>
            </a:solidFill>
            <a:latin typeface="+mn-lt"/>
            <a:cs typeface="Times New Roman"/>
          </a:endParaRPr>
        </a:p>
        <a:p>
          <a:pPr algn="l" rtl="0">
            <a:defRPr sz="1000"/>
          </a:pPr>
          <a:r>
            <a:rPr lang="en-GB" sz="1000" b="0" i="0" u="none" strike="noStrike" baseline="0">
              <a:solidFill>
                <a:srgbClr val="000000"/>
              </a:solidFill>
              <a:latin typeface="+mn-lt"/>
              <a:cs typeface="Times New Roman"/>
            </a:rPr>
            <a:t> </a:t>
          </a:r>
        </a:p>
      </xdr:txBody>
    </xdr:sp>
    <xdr:clientData/>
  </xdr:twoCellAnchor>
  <xdr:twoCellAnchor editAs="oneCell">
    <xdr:from>
      <xdr:col>1</xdr:col>
      <xdr:colOff>168088</xdr:colOff>
      <xdr:row>47</xdr:row>
      <xdr:rowOff>123265</xdr:rowOff>
    </xdr:from>
    <xdr:to>
      <xdr:col>4</xdr:col>
      <xdr:colOff>1449991</xdr:colOff>
      <xdr:row>51</xdr:row>
      <xdr:rowOff>41309</xdr:rowOff>
    </xdr:to>
    <xdr:pic>
      <xdr:nvPicPr>
        <xdr:cNvPr id="6" name="5 - Εικόνα"/>
        <xdr:cNvPicPr/>
      </xdr:nvPicPr>
      <xdr:blipFill>
        <a:blip xmlns:r="http://schemas.openxmlformats.org/officeDocument/2006/relationships" r:embed="rId1" cstate="print"/>
        <a:srcRect/>
        <a:stretch>
          <a:fillRect/>
        </a:stretch>
      </xdr:blipFill>
      <xdr:spPr bwMode="auto">
        <a:xfrm>
          <a:off x="459441" y="9435353"/>
          <a:ext cx="5708227" cy="680044"/>
        </a:xfrm>
        <a:prstGeom prst="rect">
          <a:avLst/>
        </a:prstGeom>
        <a:noFill/>
        <a:ln w="9525">
          <a:noFill/>
          <a:miter lim="800000"/>
          <a:headEnd/>
          <a:tailEnd/>
        </a:ln>
      </xdr:spPr>
    </xdr:pic>
    <xdr:clientData/>
  </xdr:twoCellAnchor>
  <xdr:twoCellAnchor>
    <xdr:from>
      <xdr:col>4</xdr:col>
      <xdr:colOff>2622181</xdr:colOff>
      <xdr:row>53</xdr:row>
      <xdr:rowOff>156883</xdr:rowOff>
    </xdr:from>
    <xdr:to>
      <xdr:col>5</xdr:col>
      <xdr:colOff>392206</xdr:colOff>
      <xdr:row>57</xdr:row>
      <xdr:rowOff>108901</xdr:rowOff>
    </xdr:to>
    <xdr:pic>
      <xdr:nvPicPr>
        <xdr:cNvPr id="7"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5838269" y="10611971"/>
          <a:ext cx="705966" cy="714018"/>
        </a:xfrm>
        <a:prstGeom prst="rect">
          <a:avLst/>
        </a:prstGeom>
        <a:noFill/>
        <a:ln w="9525">
          <a:noFill/>
          <a:miter lim="800000"/>
          <a:headEnd/>
          <a:tailEnd/>
        </a:ln>
      </xdr:spPr>
    </xdr:pic>
    <xdr:clientData/>
  </xdr:twoCellAnchor>
  <xdr:twoCellAnchor>
    <xdr:from>
      <xdr:col>5</xdr:col>
      <xdr:colOff>1421</xdr:colOff>
      <xdr:row>55</xdr:row>
      <xdr:rowOff>109157</xdr:rowOff>
    </xdr:from>
    <xdr:to>
      <xdr:col>5</xdr:col>
      <xdr:colOff>100853</xdr:colOff>
      <xdr:row>56</xdr:row>
      <xdr:rowOff>11207</xdr:rowOff>
    </xdr:to>
    <xdr:sp macro="" textlink="">
      <xdr:nvSpPr>
        <xdr:cNvPr id="8" name="Oval 2"/>
        <xdr:cNvSpPr>
          <a:spLocks noChangeArrowheads="1"/>
        </xdr:cNvSpPr>
      </xdr:nvSpPr>
      <xdr:spPr bwMode="auto">
        <a:xfrm>
          <a:off x="6153450" y="10945245"/>
          <a:ext cx="99432" cy="92550"/>
        </a:xfrm>
        <a:prstGeom prst="ellipse">
          <a:avLst/>
        </a:prstGeom>
        <a:solidFill>
          <a:srgbClr val="C0504D"/>
        </a:solidFill>
        <a:ln w="38100">
          <a:solidFill>
            <a:srgbClr val="F2F2F2"/>
          </a:solidFill>
          <a:round/>
          <a:headEnd/>
          <a:tailEnd/>
        </a:ln>
        <a:effectLst>
          <a:outerShdw dist="28398" dir="3806097" algn="ctr" rotWithShape="0">
            <a:srgbClr val="622423">
              <a:alpha val="50000"/>
            </a:srgbClr>
          </a:outerShdw>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Roaming/Microsoft/Excel/Documents%20and%20Settings/panagiotis/Local%20Settings/Temporary%20Internet%20Files/OLK98/_BVIC_European_Real_Estate_Cos_Valu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ROCHE%20Flash%20Note%20by%20VRS%202014\WASTE%20SOLUTIONS%20Business%20Plan%20by%20V%20R%20S\Documents%20and%20Settings\panagiotis\Local%20Settings\Temporary%20Internet%20Files\OLK98\_BVIC_European_Real_Estate_Cos_Valuation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ig Table"/>
    </sheetNames>
    <sheetDataSet>
      <sheetData sheetId="0"/>
    </sheetDataSet>
  </externalBook>
</externalLink>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C1:DA24"/>
  <sheetViews>
    <sheetView showGridLines="0" zoomScale="90" zoomScaleNormal="90" workbookViewId="0">
      <selection activeCell="Q24" sqref="Q24"/>
    </sheetView>
  </sheetViews>
  <sheetFormatPr defaultColWidth="9.140625" defaultRowHeight="15"/>
  <cols>
    <col min="1" max="3" width="3.7109375" style="51" customWidth="1"/>
    <col min="4" max="4" width="36.5703125" style="51" customWidth="1"/>
    <col min="5" max="12" width="3.7109375" style="51" customWidth="1"/>
    <col min="13" max="13" width="3.7109375" style="52" customWidth="1"/>
    <col min="14" max="14" width="23.85546875" style="51" customWidth="1"/>
    <col min="15" max="15" width="17" style="51" customWidth="1"/>
    <col min="16" max="16" width="44" style="51" customWidth="1"/>
    <col min="17" max="17" width="19" style="52" customWidth="1"/>
    <col min="18" max="18" width="9.140625" style="51" customWidth="1"/>
    <col min="19" max="16384" width="9.140625" style="51"/>
  </cols>
  <sheetData>
    <row r="1" spans="3:105" ht="14.25" customHeight="1"/>
    <row r="2" spans="3:105" ht="14.25" customHeight="1"/>
    <row r="3" spans="3:105">
      <c r="O3" s="53"/>
    </row>
    <row r="4" spans="3:105" s="54" customFormat="1">
      <c r="M4" s="55"/>
      <c r="O4" s="56"/>
      <c r="Q4" s="55"/>
    </row>
    <row r="5" spans="3:105" s="54" customFormat="1">
      <c r="M5" s="55"/>
      <c r="O5" s="56"/>
      <c r="Q5" s="55"/>
    </row>
    <row r="6" spans="3:105" s="52" customFormat="1">
      <c r="N6" s="51"/>
      <c r="O6" s="53"/>
      <c r="P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row>
    <row r="7" spans="3:105" s="52" customFormat="1">
      <c r="N7" s="51"/>
      <c r="O7" s="53"/>
      <c r="P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row>
    <row r="8" spans="3:105" s="52" customFormat="1">
      <c r="N8" s="51"/>
      <c r="O8" s="53"/>
      <c r="P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row>
    <row r="9" spans="3:105" s="52" customFormat="1">
      <c r="N9" s="51"/>
      <c r="O9" s="53"/>
      <c r="P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row>
    <row r="10" spans="3:105" s="52" customFormat="1">
      <c r="N10" s="51"/>
      <c r="O10" s="51"/>
      <c r="P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row>
    <row r="11" spans="3:105" s="52" customFormat="1">
      <c r="C11" s="57"/>
      <c r="D11" s="57"/>
      <c r="E11" s="57"/>
      <c r="F11" s="57"/>
      <c r="G11" s="57"/>
      <c r="H11" s="57"/>
      <c r="I11" s="57"/>
      <c r="J11" s="57"/>
      <c r="N11" s="51"/>
      <c r="O11" s="51"/>
      <c r="P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row>
    <row r="12" spans="3:105" s="52" customFormat="1" ht="15.75">
      <c r="C12" s="57"/>
      <c r="D12" s="58"/>
      <c r="E12" s="57"/>
      <c r="F12" s="57"/>
      <c r="G12" s="57"/>
      <c r="H12" s="57"/>
      <c r="I12" s="57"/>
      <c r="J12" s="57"/>
      <c r="N12" s="51"/>
      <c r="O12" s="51"/>
      <c r="P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row>
    <row r="13" spans="3:105" s="52" customFormat="1" ht="15.75">
      <c r="C13" s="57"/>
      <c r="D13" s="58"/>
      <c r="E13" s="57"/>
      <c r="F13" s="57"/>
      <c r="G13" s="57"/>
      <c r="H13" s="57"/>
      <c r="I13" s="57"/>
      <c r="J13" s="57"/>
      <c r="N13" s="51"/>
      <c r="O13" s="51"/>
      <c r="P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row>
    <row r="14" spans="3:105" s="52" customFormat="1" ht="15.75">
      <c r="C14" s="57"/>
      <c r="D14" s="58"/>
      <c r="E14" s="57"/>
      <c r="F14" s="57"/>
      <c r="G14" s="57"/>
      <c r="H14" s="57"/>
      <c r="I14" s="57"/>
      <c r="J14" s="57"/>
      <c r="N14" s="51"/>
      <c r="O14" s="51"/>
      <c r="P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row>
    <row r="15" spans="3:105" s="52" customFormat="1" ht="15.75">
      <c r="C15" s="57"/>
      <c r="D15" s="58"/>
      <c r="E15" s="57"/>
      <c r="F15" s="57"/>
      <c r="G15" s="57"/>
      <c r="H15" s="57"/>
      <c r="I15" s="57"/>
      <c r="J15" s="57"/>
      <c r="N15" s="51"/>
      <c r="O15" s="51"/>
      <c r="P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row>
    <row r="16" spans="3:105" s="52" customFormat="1" ht="15.75">
      <c r="C16" s="57"/>
      <c r="D16" s="58"/>
      <c r="E16" s="57"/>
      <c r="F16" s="57"/>
      <c r="G16" s="57"/>
      <c r="H16" s="57"/>
      <c r="I16" s="57"/>
      <c r="J16" s="57"/>
      <c r="N16" s="51"/>
      <c r="O16" s="51"/>
      <c r="P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row>
    <row r="17" spans="3:105" s="52" customFormat="1">
      <c r="C17" s="57"/>
      <c r="D17" s="57"/>
      <c r="E17" s="57"/>
      <c r="F17" s="57"/>
      <c r="G17" s="57"/>
      <c r="H17" s="57"/>
      <c r="I17" s="57"/>
      <c r="J17" s="57"/>
      <c r="N17" s="51"/>
      <c r="O17" s="51"/>
      <c r="P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row>
    <row r="18" spans="3:105" s="52" customFormat="1" ht="15.75">
      <c r="C18" s="57"/>
      <c r="D18" s="58"/>
      <c r="E18" s="57"/>
      <c r="F18" s="57"/>
      <c r="G18" s="57"/>
      <c r="H18" s="57"/>
      <c r="I18" s="57"/>
      <c r="J18" s="57"/>
      <c r="N18" s="51"/>
      <c r="O18" s="51"/>
      <c r="P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row>
    <row r="19" spans="3:105" s="52" customFormat="1" ht="15.75">
      <c r="C19" s="57"/>
      <c r="D19" s="58"/>
      <c r="E19" s="57"/>
      <c r="F19" s="57"/>
      <c r="G19" s="57"/>
      <c r="H19" s="57"/>
      <c r="I19" s="57"/>
      <c r="J19" s="57"/>
      <c r="N19" s="51"/>
      <c r="O19" s="51"/>
      <c r="P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row>
    <row r="20" spans="3:105" s="52" customFormat="1" ht="15.75">
      <c r="C20" s="57"/>
      <c r="D20" s="58"/>
      <c r="E20" s="57"/>
      <c r="F20" s="57"/>
      <c r="G20" s="57"/>
      <c r="H20" s="57"/>
      <c r="I20" s="57"/>
      <c r="J20" s="57"/>
      <c r="N20" s="51"/>
      <c r="O20" s="51"/>
      <c r="P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row>
    <row r="21" spans="3:105" s="52" customFormat="1" ht="15.75">
      <c r="C21" s="57"/>
      <c r="D21" s="58"/>
      <c r="E21" s="57"/>
      <c r="F21" s="57"/>
      <c r="G21" s="57"/>
      <c r="H21" s="57"/>
      <c r="I21" s="57"/>
      <c r="J21" s="57"/>
      <c r="N21" s="51"/>
      <c r="O21" s="51"/>
      <c r="P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row>
    <row r="22" spans="3:105" ht="15.75">
      <c r="C22" s="57"/>
      <c r="D22" s="58"/>
      <c r="E22" s="57"/>
      <c r="F22" s="57"/>
      <c r="G22" s="57"/>
      <c r="H22" s="57"/>
      <c r="I22" s="57"/>
      <c r="J22" s="57"/>
    </row>
    <row r="23" spans="3:105">
      <c r="C23" s="57"/>
      <c r="D23" s="57"/>
      <c r="E23" s="57"/>
      <c r="F23" s="57"/>
      <c r="G23" s="57"/>
      <c r="H23" s="57"/>
      <c r="I23" s="57"/>
      <c r="J23" s="57"/>
    </row>
    <row r="24" spans="3:105">
      <c r="C24" s="57"/>
      <c r="D24" s="57"/>
      <c r="E24" s="57"/>
      <c r="F24" s="57"/>
      <c r="G24" s="57"/>
      <c r="H24" s="57"/>
      <c r="I24" s="57"/>
      <c r="J24" s="5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3:N31"/>
  <sheetViews>
    <sheetView zoomScale="90" zoomScaleNormal="90" workbookViewId="0">
      <selection activeCell="R22" sqref="R22"/>
    </sheetView>
  </sheetViews>
  <sheetFormatPr defaultRowHeight="15"/>
  <sheetData>
    <row r="3" spans="2:14">
      <c r="B3" s="112"/>
      <c r="C3" s="112"/>
      <c r="D3" s="112"/>
      <c r="E3" s="112"/>
      <c r="F3" s="112"/>
      <c r="G3" s="112"/>
      <c r="H3" s="112"/>
      <c r="I3" s="112"/>
      <c r="J3" s="112"/>
      <c r="K3" s="112"/>
      <c r="L3" s="112"/>
      <c r="M3" s="112"/>
      <c r="N3" s="112"/>
    </row>
    <row r="4" spans="2:14">
      <c r="B4" s="112"/>
      <c r="C4" s="112"/>
      <c r="D4" s="112"/>
      <c r="E4" s="112"/>
      <c r="F4" s="112"/>
      <c r="G4" s="112"/>
      <c r="H4" s="112"/>
      <c r="I4" s="112"/>
      <c r="J4" s="112"/>
      <c r="K4" s="112"/>
      <c r="L4" s="112"/>
      <c r="M4" s="112"/>
      <c r="N4" s="112"/>
    </row>
    <row r="5" spans="2:14">
      <c r="B5" s="112"/>
      <c r="C5" s="112"/>
      <c r="D5" s="112"/>
      <c r="E5" s="112"/>
      <c r="F5" s="112"/>
      <c r="G5" s="112"/>
      <c r="H5" s="112"/>
      <c r="I5" s="112"/>
      <c r="J5" s="112"/>
      <c r="K5" s="112"/>
      <c r="L5" s="112"/>
      <c r="M5" s="112"/>
      <c r="N5" s="112"/>
    </row>
    <row r="6" spans="2:14">
      <c r="B6" s="112"/>
      <c r="C6" s="112"/>
      <c r="D6" s="112"/>
      <c r="E6" s="112"/>
      <c r="F6" s="112"/>
      <c r="G6" s="112"/>
      <c r="H6" s="112"/>
      <c r="I6" s="112"/>
      <c r="J6" s="112"/>
      <c r="K6" s="112"/>
      <c r="L6" s="112"/>
      <c r="M6" s="112"/>
      <c r="N6" s="112"/>
    </row>
    <row r="7" spans="2:14">
      <c r="B7" s="112"/>
      <c r="C7" s="112"/>
      <c r="D7" s="112"/>
      <c r="E7" s="112"/>
      <c r="F7" s="112"/>
      <c r="G7" s="112"/>
      <c r="H7" s="112"/>
      <c r="I7" s="112"/>
      <c r="J7" s="112"/>
      <c r="K7" s="112"/>
      <c r="L7" s="112"/>
      <c r="M7" s="112"/>
      <c r="N7" s="112"/>
    </row>
    <row r="8" spans="2:14">
      <c r="B8" s="112"/>
      <c r="C8" s="112"/>
      <c r="D8" s="112"/>
      <c r="E8" s="112"/>
      <c r="F8" s="112"/>
      <c r="G8" s="112"/>
      <c r="H8" s="112"/>
      <c r="I8" s="112"/>
      <c r="J8" s="112"/>
      <c r="K8" s="112"/>
      <c r="L8" s="112"/>
      <c r="M8" s="112"/>
      <c r="N8" s="112"/>
    </row>
    <row r="9" spans="2:14">
      <c r="B9" s="112"/>
      <c r="C9" s="112"/>
      <c r="D9" s="112"/>
      <c r="E9" s="112"/>
      <c r="F9" s="112"/>
      <c r="G9" s="112"/>
      <c r="H9" s="112"/>
      <c r="I9" s="112"/>
      <c r="J9" s="112"/>
      <c r="K9" s="112"/>
      <c r="L9" s="112"/>
      <c r="M9" s="112"/>
      <c r="N9" s="112"/>
    </row>
    <row r="10" spans="2:14">
      <c r="B10" s="112"/>
      <c r="C10" s="112"/>
      <c r="D10" s="112"/>
      <c r="E10" s="112"/>
      <c r="F10" s="112"/>
      <c r="G10" s="112"/>
      <c r="H10" s="112"/>
      <c r="I10" s="112"/>
      <c r="J10" s="112"/>
      <c r="K10" s="112"/>
      <c r="L10" s="112"/>
      <c r="M10" s="112"/>
      <c r="N10" s="112"/>
    </row>
    <row r="11" spans="2:14">
      <c r="B11" s="112"/>
      <c r="C11" s="112"/>
      <c r="D11" s="112"/>
      <c r="E11" s="112"/>
      <c r="F11" s="112"/>
      <c r="G11" s="112"/>
      <c r="H11" s="112"/>
      <c r="I11" s="112"/>
      <c r="J11" s="112"/>
      <c r="K11" s="112"/>
      <c r="L11" s="112"/>
      <c r="M11" s="112"/>
      <c r="N11" s="112"/>
    </row>
    <row r="12" spans="2:14">
      <c r="B12" s="112"/>
      <c r="C12" s="112"/>
      <c r="D12" s="112"/>
      <c r="E12" s="112"/>
      <c r="F12" s="112"/>
      <c r="G12" s="112"/>
      <c r="H12" s="112"/>
      <c r="I12" s="112"/>
      <c r="J12" s="112"/>
      <c r="K12" s="112"/>
      <c r="L12" s="112"/>
      <c r="M12" s="112"/>
      <c r="N12" s="112"/>
    </row>
    <row r="13" spans="2:14">
      <c r="B13" s="112"/>
      <c r="C13" s="112"/>
      <c r="D13" s="112"/>
      <c r="E13" s="112"/>
      <c r="F13" s="112"/>
      <c r="G13" s="112"/>
      <c r="H13" s="112"/>
      <c r="I13" s="112"/>
      <c r="J13" s="112"/>
      <c r="K13" s="112"/>
      <c r="L13" s="112"/>
      <c r="M13" s="112"/>
      <c r="N13" s="112"/>
    </row>
    <row r="14" spans="2:14">
      <c r="B14" s="112"/>
      <c r="C14" s="112"/>
      <c r="D14" s="112"/>
      <c r="E14" s="112"/>
      <c r="F14" s="112"/>
      <c r="G14" s="112"/>
      <c r="H14" s="112"/>
      <c r="I14" s="112"/>
      <c r="J14" s="112"/>
      <c r="K14" s="112"/>
      <c r="L14" s="112"/>
      <c r="M14" s="112"/>
      <c r="N14" s="112"/>
    </row>
    <row r="15" spans="2:14">
      <c r="B15" s="112"/>
      <c r="C15" s="112"/>
      <c r="D15" s="112"/>
      <c r="E15" s="112"/>
      <c r="F15" s="112"/>
      <c r="G15" s="112"/>
      <c r="H15" s="112"/>
      <c r="I15" s="112"/>
      <c r="J15" s="112"/>
      <c r="K15" s="112"/>
      <c r="L15" s="112"/>
      <c r="M15" s="112"/>
      <c r="N15" s="112"/>
    </row>
    <row r="16" spans="2:14">
      <c r="B16" s="112"/>
      <c r="C16" s="112"/>
      <c r="D16" s="112"/>
      <c r="E16" s="112"/>
      <c r="F16" s="112"/>
      <c r="G16" s="112"/>
      <c r="H16" s="112"/>
      <c r="I16" s="112"/>
      <c r="J16" s="112"/>
      <c r="K16" s="112"/>
      <c r="L16" s="112"/>
      <c r="M16" s="112"/>
      <c r="N16" s="112"/>
    </row>
    <row r="17" spans="2:14">
      <c r="B17" s="112"/>
      <c r="C17" s="112"/>
      <c r="D17" s="112"/>
      <c r="E17" s="112"/>
      <c r="F17" s="112"/>
      <c r="G17" s="112"/>
      <c r="H17" s="112"/>
      <c r="I17" s="112"/>
      <c r="J17" s="112"/>
      <c r="K17" s="112"/>
      <c r="L17" s="112"/>
      <c r="M17" s="112"/>
      <c r="N17" s="112"/>
    </row>
    <row r="18" spans="2:14">
      <c r="B18" s="112"/>
      <c r="C18" s="112"/>
      <c r="D18" s="112"/>
      <c r="E18" s="112"/>
      <c r="F18" s="112"/>
      <c r="G18" s="112"/>
      <c r="H18" s="112"/>
      <c r="I18" s="112"/>
      <c r="J18" s="112"/>
      <c r="K18" s="112"/>
      <c r="L18" s="112"/>
      <c r="M18" s="112"/>
      <c r="N18" s="112"/>
    </row>
    <row r="19" spans="2:14">
      <c r="B19" s="112"/>
      <c r="C19" s="112"/>
      <c r="D19" s="112"/>
      <c r="E19" s="112"/>
      <c r="F19" s="112"/>
      <c r="G19" s="112"/>
      <c r="H19" s="112"/>
      <c r="I19" s="112"/>
      <c r="J19" s="112"/>
      <c r="K19" s="112"/>
      <c r="L19" s="112"/>
      <c r="M19" s="112"/>
      <c r="N19" s="112"/>
    </row>
    <row r="20" spans="2:14">
      <c r="B20" s="112"/>
      <c r="C20" s="112"/>
      <c r="D20" s="112"/>
      <c r="E20" s="112"/>
      <c r="F20" s="112"/>
      <c r="G20" s="112"/>
      <c r="H20" s="112"/>
      <c r="I20" s="112"/>
      <c r="J20" s="112"/>
      <c r="K20" s="112"/>
      <c r="L20" s="112"/>
      <c r="M20" s="112"/>
      <c r="N20" s="112"/>
    </row>
    <row r="21" spans="2:14">
      <c r="B21" s="112"/>
      <c r="C21" s="112"/>
      <c r="D21" s="112"/>
      <c r="E21" s="112"/>
      <c r="F21" s="112"/>
      <c r="G21" s="112"/>
      <c r="H21" s="112"/>
      <c r="I21" s="112"/>
      <c r="J21" s="112"/>
      <c r="K21" s="112"/>
      <c r="L21" s="112"/>
      <c r="M21" s="112"/>
      <c r="N21" s="112"/>
    </row>
    <row r="22" spans="2:14">
      <c r="B22" s="112"/>
      <c r="C22" s="112"/>
      <c r="D22" s="112"/>
      <c r="E22" s="112"/>
      <c r="F22" s="112"/>
      <c r="G22" s="112"/>
      <c r="H22" s="112"/>
      <c r="I22" s="112"/>
      <c r="J22" s="112"/>
      <c r="K22" s="112"/>
      <c r="L22" s="112"/>
      <c r="M22" s="112"/>
      <c r="N22" s="112"/>
    </row>
    <row r="23" spans="2:14">
      <c r="B23" s="112"/>
      <c r="C23" s="112"/>
      <c r="D23" s="112"/>
      <c r="E23" s="112"/>
      <c r="F23" s="112"/>
      <c r="G23" s="112"/>
      <c r="H23" s="112"/>
      <c r="I23" s="112"/>
      <c r="J23" s="112"/>
      <c r="K23" s="112"/>
      <c r="L23" s="112"/>
      <c r="M23" s="112"/>
      <c r="N23" s="112"/>
    </row>
    <row r="24" spans="2:14">
      <c r="B24" s="112"/>
      <c r="C24" s="112"/>
      <c r="D24" s="112"/>
      <c r="E24" s="112"/>
      <c r="F24" s="112"/>
      <c r="G24" s="112"/>
      <c r="H24" s="112"/>
      <c r="I24" s="112"/>
      <c r="J24" s="112"/>
      <c r="K24" s="112"/>
      <c r="L24" s="112"/>
      <c r="M24" s="112"/>
      <c r="N24" s="112"/>
    </row>
    <row r="25" spans="2:14">
      <c r="B25" s="112"/>
      <c r="C25" s="112"/>
      <c r="D25" s="112"/>
      <c r="E25" s="112"/>
      <c r="F25" s="112"/>
      <c r="G25" s="112"/>
      <c r="H25" s="112"/>
      <c r="I25" s="112"/>
      <c r="J25" s="112"/>
      <c r="K25" s="112"/>
      <c r="L25" s="112"/>
      <c r="M25" s="112"/>
      <c r="N25" s="112"/>
    </row>
    <row r="26" spans="2:14">
      <c r="B26" s="112"/>
      <c r="C26" s="112"/>
      <c r="D26" s="112"/>
      <c r="E26" s="112"/>
      <c r="F26" s="112"/>
      <c r="G26" s="112"/>
      <c r="H26" s="112"/>
      <c r="I26" s="112"/>
      <c r="J26" s="112"/>
      <c r="K26" s="112"/>
      <c r="L26" s="112"/>
      <c r="M26" s="112"/>
      <c r="N26" s="112"/>
    </row>
    <row r="27" spans="2:14">
      <c r="B27" s="112"/>
      <c r="C27" s="112"/>
      <c r="D27" s="112"/>
      <c r="E27" s="112"/>
      <c r="F27" s="112"/>
      <c r="G27" s="112"/>
      <c r="H27" s="112"/>
      <c r="I27" s="112"/>
      <c r="J27" s="112"/>
      <c r="K27" s="112"/>
      <c r="L27" s="112"/>
      <c r="M27" s="112"/>
      <c r="N27" s="112"/>
    </row>
    <row r="28" spans="2:14">
      <c r="B28" s="112"/>
      <c r="C28" s="112"/>
      <c r="D28" s="112"/>
      <c r="E28" s="112"/>
      <c r="F28" s="112"/>
      <c r="G28" s="112"/>
      <c r="H28" s="112"/>
      <c r="I28" s="112"/>
      <c r="J28" s="112"/>
      <c r="K28" s="112"/>
      <c r="L28" s="112"/>
      <c r="M28" s="112"/>
      <c r="N28" s="112"/>
    </row>
    <row r="29" spans="2:14">
      <c r="B29" s="112"/>
      <c r="C29" s="112"/>
      <c r="D29" s="112"/>
      <c r="E29" s="112"/>
      <c r="F29" s="112"/>
      <c r="G29" s="112"/>
      <c r="H29" s="112"/>
      <c r="I29" s="112"/>
      <c r="J29" s="112"/>
      <c r="K29" s="112"/>
      <c r="L29" s="112"/>
      <c r="M29" s="112"/>
      <c r="N29" s="112"/>
    </row>
    <row r="30" spans="2:14">
      <c r="B30" s="112"/>
      <c r="C30" s="112"/>
      <c r="D30" s="112"/>
      <c r="E30" s="112"/>
      <c r="F30" s="112"/>
      <c r="G30" s="112"/>
      <c r="H30" s="112"/>
      <c r="I30" s="112"/>
      <c r="J30" s="112"/>
      <c r="K30" s="112"/>
      <c r="L30" s="112"/>
      <c r="M30" s="112"/>
      <c r="N30" s="112"/>
    </row>
    <row r="31" spans="2:14">
      <c r="B31" s="112"/>
      <c r="C31" s="112"/>
      <c r="D31" s="112"/>
      <c r="E31" s="112"/>
      <c r="F31" s="112"/>
      <c r="G31" s="112"/>
      <c r="H31" s="112"/>
      <c r="I31" s="112"/>
      <c r="J31" s="112"/>
      <c r="K31" s="112"/>
      <c r="L31" s="112"/>
      <c r="M31" s="112"/>
      <c r="N31" s="112"/>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B1:DG64"/>
  <sheetViews>
    <sheetView showGridLines="0" tabSelected="1" topLeftCell="I4" zoomScale="70" zoomScaleNormal="70" workbookViewId="0">
      <pane xSplit="6915" ySplit="1485" topLeftCell="O4" activePane="bottomRight"/>
      <selection activeCell="O35" sqref="O35"/>
      <selection pane="topRight" activeCell="O1" sqref="O1:O1048576"/>
      <selection pane="bottomLeft" activeCell="K123" sqref="K123"/>
      <selection pane="bottomRight" activeCell="U41" sqref="U41"/>
    </sheetView>
  </sheetViews>
  <sheetFormatPr defaultColWidth="9.140625" defaultRowHeight="15"/>
  <cols>
    <col min="1" max="1" width="3.7109375" style="3" customWidth="1"/>
    <col min="2" max="2" width="3.7109375" style="2" customWidth="1"/>
    <col min="3" max="3" width="39.140625" style="3" customWidth="1"/>
    <col min="4" max="4" width="17" style="3" customWidth="1"/>
    <col min="5" max="5" width="44" style="3" customWidth="1"/>
    <col min="6" max="6" width="19" style="2" customWidth="1"/>
    <col min="7" max="7" width="44" style="3" customWidth="1"/>
    <col min="8" max="8" width="21" style="2" customWidth="1"/>
    <col min="9" max="10" width="5.7109375" style="3" customWidth="1"/>
    <col min="11" max="11" width="26.7109375" style="2" customWidth="1"/>
    <col min="12" max="13" width="22.5703125" style="2" customWidth="1"/>
    <col min="14" max="15" width="5.7109375" style="3" customWidth="1"/>
    <col min="16" max="16" width="38.42578125" style="2" bestFit="1" customWidth="1"/>
    <col min="17" max="18" width="11.5703125" style="2" customWidth="1"/>
    <col min="19" max="25" width="11.5703125" style="3" customWidth="1"/>
    <col min="26" max="26" width="5.7109375" style="3" customWidth="1"/>
    <col min="27" max="27" width="38.42578125" style="2" bestFit="1" customWidth="1"/>
    <col min="28" max="29" width="11.5703125" style="2" customWidth="1"/>
    <col min="30" max="36" width="11.5703125" style="3" customWidth="1"/>
    <col min="37" max="37" width="5.7109375" style="3" customWidth="1"/>
    <col min="38" max="38" width="38.42578125" style="2" bestFit="1" customWidth="1"/>
    <col min="39" max="40" width="11.5703125" style="2" customWidth="1"/>
    <col min="41" max="47" width="11.5703125" style="3" customWidth="1"/>
    <col min="48" max="48" width="5.7109375" style="3" customWidth="1"/>
    <col min="49" max="50" width="11.5703125" style="2" customWidth="1"/>
    <col min="51" max="57" width="11.5703125" style="3" customWidth="1"/>
    <col min="58" max="58" width="5.7109375" style="3" customWidth="1"/>
    <col min="59" max="59" width="38.42578125" style="2" bestFit="1" customWidth="1"/>
    <col min="60" max="61" width="11.5703125" style="2" customWidth="1"/>
    <col min="62" max="68" width="11.5703125" style="3" customWidth="1"/>
    <col min="69" max="69" width="5.7109375" style="3" customWidth="1"/>
    <col min="70" max="70" width="38.42578125" style="2" bestFit="1" customWidth="1"/>
    <col min="71" max="71" width="18.7109375" style="2" bestFit="1" customWidth="1"/>
    <col min="72" max="72" width="22.7109375" style="101" customWidth="1"/>
    <col min="73" max="73" width="22.7109375" style="96" customWidth="1"/>
    <col min="74" max="74" width="22.7109375" style="101" customWidth="1"/>
    <col min="75" max="75" width="22.7109375" style="96" customWidth="1"/>
    <col min="76" max="76" width="27.42578125" style="2" customWidth="1"/>
    <col min="77" max="77" width="5.7109375" style="3" customWidth="1"/>
    <col min="78" max="78" width="38.42578125" style="2" bestFit="1" customWidth="1"/>
    <col min="79" max="79" width="5.7109375" style="3" customWidth="1"/>
    <col min="80" max="80" width="9" style="2" customWidth="1"/>
    <col min="81" max="88" width="9.140625" style="2"/>
    <col min="89" max="89" width="5.7109375" style="3" customWidth="1"/>
    <col min="90" max="98" width="9.140625" style="3"/>
    <col min="99" max="99" width="5.7109375" style="3" customWidth="1"/>
    <col min="100" max="108" width="9.140625" style="2"/>
    <col min="109" max="109" width="5.7109375" style="3" customWidth="1"/>
    <col min="110" max="110" width="38.42578125" style="2" bestFit="1" customWidth="1"/>
    <col min="111" max="111" width="5.7109375" style="3" customWidth="1"/>
    <col min="112" max="16384" width="9.140625" style="3"/>
  </cols>
  <sheetData>
    <row r="1" spans="2:111" ht="14.25" customHeight="1"/>
    <row r="2" spans="2:111" ht="14.25" customHeight="1"/>
    <row r="3" spans="2:111" ht="14.25" customHeight="1"/>
    <row r="4" spans="2:111" ht="14.25" customHeight="1"/>
    <row r="5" spans="2:111" s="64" customFormat="1" ht="22.5" customHeight="1">
      <c r="B5" s="63"/>
      <c r="F5" s="63"/>
      <c r="H5" s="63"/>
      <c r="I5" s="65"/>
      <c r="K5" s="72" t="s">
        <v>168</v>
      </c>
      <c r="L5" s="66" t="str">
        <f>K5</f>
        <v>November 14, 2017</v>
      </c>
      <c r="M5" s="66" t="str">
        <f>L5</f>
        <v>November 14, 2017</v>
      </c>
      <c r="O5" s="65"/>
      <c r="P5" s="67"/>
      <c r="Q5" s="67"/>
      <c r="R5" s="67"/>
      <c r="S5" s="68" t="s">
        <v>104</v>
      </c>
      <c r="T5" s="67"/>
      <c r="U5" s="67"/>
      <c r="V5" s="67"/>
      <c r="W5" s="67"/>
      <c r="X5" s="67"/>
      <c r="Y5" s="67"/>
      <c r="Z5" s="65"/>
      <c r="AA5" s="67"/>
      <c r="AB5" s="67"/>
      <c r="AC5" s="67"/>
      <c r="AD5" s="68" t="s">
        <v>105</v>
      </c>
      <c r="AE5" s="68"/>
      <c r="AF5" s="68"/>
      <c r="AG5" s="68"/>
      <c r="AH5" s="68"/>
      <c r="AI5" s="68"/>
      <c r="AJ5" s="68"/>
      <c r="AK5" s="65"/>
      <c r="AL5" s="67"/>
      <c r="AM5" s="67"/>
      <c r="AN5" s="68" t="s">
        <v>106</v>
      </c>
      <c r="AO5" s="68"/>
      <c r="AP5" s="69"/>
      <c r="AQ5" s="69"/>
      <c r="AR5" s="69"/>
      <c r="AS5" s="69"/>
      <c r="AT5" s="69"/>
      <c r="AU5" s="69"/>
      <c r="AV5" s="65"/>
      <c r="AW5" s="68"/>
      <c r="AX5" s="68"/>
      <c r="AY5" s="68" t="s">
        <v>124</v>
      </c>
      <c r="AZ5" s="69"/>
      <c r="BA5" s="69"/>
      <c r="BB5" s="69"/>
      <c r="BC5" s="69"/>
      <c r="BD5" s="69"/>
      <c r="BE5" s="69"/>
      <c r="BF5" s="65"/>
      <c r="BG5" s="67"/>
      <c r="BH5" s="68" t="s">
        <v>107</v>
      </c>
      <c r="BI5" s="68"/>
      <c r="BJ5" s="68"/>
      <c r="BK5" s="69"/>
      <c r="BL5" s="69"/>
      <c r="BM5" s="69"/>
      <c r="BN5" s="69"/>
      <c r="BO5" s="69"/>
      <c r="BP5" s="69"/>
      <c r="BQ5" s="65"/>
      <c r="BR5" s="67"/>
      <c r="BS5" s="67" t="s">
        <v>110</v>
      </c>
      <c r="BT5" s="102" t="s">
        <v>166</v>
      </c>
      <c r="BU5" s="97" t="s">
        <v>112</v>
      </c>
      <c r="BV5" s="102" t="s">
        <v>167</v>
      </c>
      <c r="BW5" s="97" t="s">
        <v>112</v>
      </c>
      <c r="BX5" s="67" t="s">
        <v>114</v>
      </c>
      <c r="BY5" s="65"/>
      <c r="BZ5" s="67"/>
      <c r="CA5" s="65"/>
      <c r="CB5" s="70" t="s">
        <v>125</v>
      </c>
      <c r="CC5" s="70"/>
      <c r="CD5" s="70"/>
      <c r="CE5" s="71"/>
      <c r="CF5" s="71"/>
      <c r="CG5" s="71"/>
      <c r="CH5" s="71"/>
      <c r="CI5" s="71"/>
      <c r="CJ5" s="71"/>
      <c r="CK5" s="65"/>
      <c r="CL5" s="70" t="s">
        <v>127</v>
      </c>
      <c r="CM5" s="70"/>
      <c r="CN5" s="70"/>
      <c r="CO5" s="71"/>
      <c r="CP5" s="71"/>
      <c r="CQ5" s="71"/>
      <c r="CR5" s="71"/>
      <c r="CS5" s="71"/>
      <c r="CT5" s="71"/>
      <c r="CU5" s="65"/>
      <c r="CV5" s="70" t="s">
        <v>126</v>
      </c>
      <c r="CW5" s="70"/>
      <c r="CX5" s="70"/>
      <c r="CY5" s="71"/>
      <c r="CZ5" s="71"/>
      <c r="DA5" s="71"/>
      <c r="DB5" s="71"/>
      <c r="DC5" s="71"/>
      <c r="DD5" s="71"/>
      <c r="DE5" s="65"/>
      <c r="DF5" s="67"/>
      <c r="DG5" s="65"/>
    </row>
    <row r="6" spans="2:111" s="4" customFormat="1" ht="40.5" customHeight="1">
      <c r="B6" s="7"/>
      <c r="C6" s="8"/>
      <c r="D6" s="9" t="s">
        <v>37</v>
      </c>
      <c r="E6" s="10" t="s">
        <v>31</v>
      </c>
      <c r="F6" s="10" t="s">
        <v>33</v>
      </c>
      <c r="G6" s="10" t="s">
        <v>32</v>
      </c>
      <c r="H6" s="10" t="s">
        <v>34</v>
      </c>
      <c r="I6" s="25"/>
      <c r="J6" s="3"/>
      <c r="K6" s="14" t="s">
        <v>155</v>
      </c>
      <c r="L6" s="14" t="s">
        <v>115</v>
      </c>
      <c r="M6" s="14" t="s">
        <v>119</v>
      </c>
      <c r="O6" s="25"/>
      <c r="P6" s="2"/>
      <c r="Q6" s="76">
        <v>2010</v>
      </c>
      <c r="R6" s="76">
        <v>2011</v>
      </c>
      <c r="S6" s="76">
        <v>2012</v>
      </c>
      <c r="T6" s="76">
        <v>2013</v>
      </c>
      <c r="U6" s="76">
        <v>2014</v>
      </c>
      <c r="V6" s="76">
        <v>2015</v>
      </c>
      <c r="W6" s="76">
        <v>2016</v>
      </c>
      <c r="X6" s="76">
        <v>2017</v>
      </c>
      <c r="Y6" s="76">
        <v>2018</v>
      </c>
      <c r="Z6" s="25"/>
      <c r="AA6" s="2"/>
      <c r="AB6" s="2">
        <f>Q6</f>
        <v>2010</v>
      </c>
      <c r="AC6" s="2">
        <f t="shared" ref="AC6:AJ6" si="0">R6</f>
        <v>2011</v>
      </c>
      <c r="AD6" s="2">
        <f t="shared" si="0"/>
        <v>2012</v>
      </c>
      <c r="AE6" s="2">
        <f t="shared" si="0"/>
        <v>2013</v>
      </c>
      <c r="AF6" s="2">
        <f t="shared" si="0"/>
        <v>2014</v>
      </c>
      <c r="AG6" s="2">
        <f t="shared" si="0"/>
        <v>2015</v>
      </c>
      <c r="AH6" s="2">
        <f t="shared" si="0"/>
        <v>2016</v>
      </c>
      <c r="AI6" s="2">
        <f t="shared" si="0"/>
        <v>2017</v>
      </c>
      <c r="AJ6" s="2">
        <f t="shared" si="0"/>
        <v>2018</v>
      </c>
      <c r="AK6" s="25"/>
      <c r="AL6" s="2"/>
      <c r="AM6" s="2">
        <f>Q6</f>
        <v>2010</v>
      </c>
      <c r="AN6" s="2">
        <f t="shared" ref="AN6:AU6" si="1">R6</f>
        <v>2011</v>
      </c>
      <c r="AO6" s="2">
        <f t="shared" si="1"/>
        <v>2012</v>
      </c>
      <c r="AP6" s="2">
        <f t="shared" si="1"/>
        <v>2013</v>
      </c>
      <c r="AQ6" s="2">
        <f t="shared" si="1"/>
        <v>2014</v>
      </c>
      <c r="AR6" s="2">
        <f t="shared" si="1"/>
        <v>2015</v>
      </c>
      <c r="AS6" s="2">
        <f t="shared" si="1"/>
        <v>2016</v>
      </c>
      <c r="AT6" s="2">
        <f t="shared" si="1"/>
        <v>2017</v>
      </c>
      <c r="AU6" s="2">
        <f t="shared" si="1"/>
        <v>2018</v>
      </c>
      <c r="AV6" s="25"/>
      <c r="AW6" s="2">
        <f>Q6</f>
        <v>2010</v>
      </c>
      <c r="AX6" s="2">
        <f t="shared" ref="AX6:BE6" si="2">R6</f>
        <v>2011</v>
      </c>
      <c r="AY6" s="2">
        <f t="shared" si="2"/>
        <v>2012</v>
      </c>
      <c r="AZ6" s="2">
        <f t="shared" si="2"/>
        <v>2013</v>
      </c>
      <c r="BA6" s="2">
        <f t="shared" si="2"/>
        <v>2014</v>
      </c>
      <c r="BB6" s="2">
        <f t="shared" si="2"/>
        <v>2015</v>
      </c>
      <c r="BC6" s="2">
        <f t="shared" si="2"/>
        <v>2016</v>
      </c>
      <c r="BD6" s="2">
        <f t="shared" si="2"/>
        <v>2017</v>
      </c>
      <c r="BE6" s="2">
        <f t="shared" si="2"/>
        <v>2018</v>
      </c>
      <c r="BF6" s="25"/>
      <c r="BG6" s="2"/>
      <c r="BH6" s="2">
        <f>Q6</f>
        <v>2010</v>
      </c>
      <c r="BI6" s="2">
        <f t="shared" ref="BI6:BP6" si="3">R6</f>
        <v>2011</v>
      </c>
      <c r="BJ6" s="2">
        <f t="shared" si="3"/>
        <v>2012</v>
      </c>
      <c r="BK6" s="2">
        <f t="shared" si="3"/>
        <v>2013</v>
      </c>
      <c r="BL6" s="2">
        <f t="shared" si="3"/>
        <v>2014</v>
      </c>
      <c r="BM6" s="2">
        <f t="shared" si="3"/>
        <v>2015</v>
      </c>
      <c r="BN6" s="2">
        <f t="shared" si="3"/>
        <v>2016</v>
      </c>
      <c r="BO6" s="2">
        <f t="shared" si="3"/>
        <v>2017</v>
      </c>
      <c r="BP6" s="2">
        <f t="shared" si="3"/>
        <v>2018</v>
      </c>
      <c r="BQ6" s="25"/>
      <c r="BR6" s="2"/>
      <c r="BS6" s="6"/>
      <c r="BT6" s="103"/>
      <c r="BU6" s="98"/>
      <c r="BV6" s="103"/>
      <c r="BW6" s="98"/>
      <c r="BX6" s="6"/>
      <c r="BY6" s="25"/>
      <c r="BZ6" s="2"/>
      <c r="CA6" s="25"/>
      <c r="CB6" s="30">
        <f>Q6</f>
        <v>2010</v>
      </c>
      <c r="CC6" s="30">
        <f t="shared" ref="CC6:CJ6" si="4">R6</f>
        <v>2011</v>
      </c>
      <c r="CD6" s="30">
        <f t="shared" si="4"/>
        <v>2012</v>
      </c>
      <c r="CE6" s="30">
        <f t="shared" si="4"/>
        <v>2013</v>
      </c>
      <c r="CF6" s="30">
        <f t="shared" si="4"/>
        <v>2014</v>
      </c>
      <c r="CG6" s="30">
        <f t="shared" si="4"/>
        <v>2015</v>
      </c>
      <c r="CH6" s="30">
        <f t="shared" si="4"/>
        <v>2016</v>
      </c>
      <c r="CI6" s="30">
        <f t="shared" si="4"/>
        <v>2017</v>
      </c>
      <c r="CJ6" s="30">
        <f t="shared" si="4"/>
        <v>2018</v>
      </c>
      <c r="CK6" s="25"/>
      <c r="CL6" s="30">
        <f>Q6</f>
        <v>2010</v>
      </c>
      <c r="CM6" s="30">
        <f t="shared" ref="CM6:CT6" si="5">R6</f>
        <v>2011</v>
      </c>
      <c r="CN6" s="30">
        <f t="shared" si="5"/>
        <v>2012</v>
      </c>
      <c r="CO6" s="30">
        <f t="shared" si="5"/>
        <v>2013</v>
      </c>
      <c r="CP6" s="30">
        <f t="shared" si="5"/>
        <v>2014</v>
      </c>
      <c r="CQ6" s="30">
        <f t="shared" si="5"/>
        <v>2015</v>
      </c>
      <c r="CR6" s="30">
        <f t="shared" si="5"/>
        <v>2016</v>
      </c>
      <c r="CS6" s="30">
        <f t="shared" si="5"/>
        <v>2017</v>
      </c>
      <c r="CT6" s="30">
        <f t="shared" si="5"/>
        <v>2018</v>
      </c>
      <c r="CU6" s="25"/>
      <c r="CV6" s="30">
        <f>Q6</f>
        <v>2010</v>
      </c>
      <c r="CW6" s="30">
        <f t="shared" ref="CW6:DD6" si="6">R6</f>
        <v>2011</v>
      </c>
      <c r="CX6" s="30">
        <f t="shared" si="6"/>
        <v>2012</v>
      </c>
      <c r="CY6" s="30">
        <f t="shared" si="6"/>
        <v>2013</v>
      </c>
      <c r="CZ6" s="30">
        <f t="shared" si="6"/>
        <v>2014</v>
      </c>
      <c r="DA6" s="30">
        <f t="shared" si="6"/>
        <v>2015</v>
      </c>
      <c r="DB6" s="30">
        <f t="shared" si="6"/>
        <v>2016</v>
      </c>
      <c r="DC6" s="30">
        <f t="shared" si="6"/>
        <v>2017</v>
      </c>
      <c r="DD6" s="30">
        <f t="shared" si="6"/>
        <v>2018</v>
      </c>
      <c r="DE6" s="25"/>
      <c r="DF6" s="2"/>
      <c r="DG6" s="25"/>
    </row>
    <row r="7" spans="2:111" ht="14.25" customHeight="1">
      <c r="B7" s="11"/>
      <c r="D7" s="2"/>
      <c r="E7" s="2"/>
      <c r="G7" s="2"/>
      <c r="I7" s="25"/>
      <c r="O7" s="25"/>
      <c r="S7" s="2"/>
      <c r="T7" s="2"/>
      <c r="U7" s="2"/>
      <c r="V7" s="2"/>
      <c r="W7" s="2"/>
      <c r="X7" s="2"/>
      <c r="Y7" s="2"/>
      <c r="Z7" s="25"/>
      <c r="AD7" s="2"/>
      <c r="AE7" s="2"/>
      <c r="AF7" s="2"/>
      <c r="AG7" s="2"/>
      <c r="AH7" s="2"/>
      <c r="AI7" s="2"/>
      <c r="AJ7" s="2"/>
      <c r="AK7" s="25"/>
      <c r="AO7" s="2"/>
      <c r="AP7" s="2"/>
      <c r="AQ7" s="2"/>
      <c r="AR7" s="2"/>
      <c r="AS7" s="2"/>
      <c r="AT7" s="2"/>
      <c r="AU7" s="2"/>
      <c r="AV7" s="25"/>
      <c r="AY7" s="2"/>
      <c r="AZ7" s="2"/>
      <c r="BA7" s="2"/>
      <c r="BB7" s="2"/>
      <c r="BC7" s="2"/>
      <c r="BD7" s="2"/>
      <c r="BE7" s="2"/>
      <c r="BF7" s="25"/>
      <c r="BJ7" s="2"/>
      <c r="BK7" s="2"/>
      <c r="BL7" s="2"/>
      <c r="BM7" s="2"/>
      <c r="BN7" s="2"/>
      <c r="BO7" s="2"/>
      <c r="BP7" s="2"/>
      <c r="BQ7" s="25"/>
      <c r="BY7" s="25"/>
      <c r="CA7" s="25"/>
      <c r="CK7" s="25"/>
      <c r="CL7" s="2"/>
      <c r="CM7" s="2"/>
      <c r="CN7" s="2"/>
      <c r="CO7" s="2"/>
      <c r="CP7" s="2"/>
      <c r="CQ7" s="2"/>
      <c r="CR7" s="2"/>
      <c r="CS7" s="2"/>
      <c r="CT7" s="2"/>
      <c r="CU7" s="25"/>
      <c r="DE7" s="25"/>
      <c r="DF7" s="45"/>
      <c r="DG7" s="25"/>
    </row>
    <row r="8" spans="2:111">
      <c r="B8" s="11">
        <v>1</v>
      </c>
      <c r="C8" s="4" t="s">
        <v>2</v>
      </c>
      <c r="D8" s="6" t="s">
        <v>15</v>
      </c>
      <c r="E8" s="6" t="s">
        <v>43</v>
      </c>
      <c r="F8" s="6" t="s">
        <v>44</v>
      </c>
      <c r="G8" s="6" t="s">
        <v>43</v>
      </c>
      <c r="H8" s="6" t="s">
        <v>45</v>
      </c>
      <c r="I8" s="25"/>
      <c r="J8" s="77"/>
      <c r="K8" s="59">
        <v>0.439</v>
      </c>
      <c r="L8" s="60">
        <v>52800154</v>
      </c>
      <c r="M8" s="27">
        <f t="shared" ref="M8:M32" si="7">K8*(L8/1000000)</f>
        <v>23.179267606</v>
      </c>
      <c r="O8" s="25"/>
      <c r="P8" s="34" t="str">
        <f t="shared" ref="P8:P32" si="8">C8</f>
        <v>FG EUROPE</v>
      </c>
      <c r="Q8" s="41">
        <v>96.370999999999995</v>
      </c>
      <c r="R8" s="41">
        <v>99.724000000000004</v>
      </c>
      <c r="S8" s="41">
        <v>111.122</v>
      </c>
      <c r="T8" s="41">
        <v>99.102999999999994</v>
      </c>
      <c r="U8" s="41">
        <v>72.72</v>
      </c>
      <c r="V8" s="41">
        <v>95.150999999999996</v>
      </c>
      <c r="W8" s="41">
        <v>94.19</v>
      </c>
      <c r="X8" s="74">
        <v>98.428549999999987</v>
      </c>
      <c r="Y8" s="74">
        <v>100.88926374999998</v>
      </c>
      <c r="Z8" s="32"/>
      <c r="AA8" s="34" t="str">
        <f t="shared" ref="AA8:AA32" si="9">P8</f>
        <v>FG EUROPE</v>
      </c>
      <c r="AB8" s="41">
        <v>11.766999999999999</v>
      </c>
      <c r="AC8" s="41">
        <v>11.574</v>
      </c>
      <c r="AD8" s="41">
        <v>15.972000000000001</v>
      </c>
      <c r="AE8" s="41">
        <v>14.862000000000002</v>
      </c>
      <c r="AF8" s="41">
        <v>4.1340000000000003</v>
      </c>
      <c r="AG8" s="41">
        <v>11.744999999999999</v>
      </c>
      <c r="AH8" s="41">
        <v>11.06</v>
      </c>
      <c r="AI8" s="74">
        <v>11.7</v>
      </c>
      <c r="AJ8" s="74">
        <v>11.992499999999998</v>
      </c>
      <c r="AK8" s="32"/>
      <c r="AL8" s="34" t="str">
        <f>AA8</f>
        <v>FG EUROPE</v>
      </c>
      <c r="AM8" s="41">
        <v>3.4630000000000001</v>
      </c>
      <c r="AN8" s="41">
        <v>4.1719999999999997</v>
      </c>
      <c r="AO8" s="41">
        <v>4.7919999999999998</v>
      </c>
      <c r="AP8" s="41">
        <v>3.64</v>
      </c>
      <c r="AQ8" s="41">
        <v>-3.6019999999999999</v>
      </c>
      <c r="AR8" s="41">
        <v>0.2</v>
      </c>
      <c r="AS8" s="41">
        <v>2.4</v>
      </c>
      <c r="AT8" s="74">
        <v>2.5388788426763109</v>
      </c>
      <c r="AU8" s="74">
        <v>2.6023508137432181</v>
      </c>
      <c r="AV8" s="32"/>
      <c r="AW8" s="1">
        <f>AM8/($L$8/1000000)</f>
        <v>6.5586929916908954E-2</v>
      </c>
      <c r="AX8" s="1">
        <f t="shared" ref="AX8:BC8" si="10">AN8/($L$8/1000000)</f>
        <v>7.9014921054965104E-2</v>
      </c>
      <c r="AY8" s="1">
        <f t="shared" si="10"/>
        <v>9.0757311048751857E-2</v>
      </c>
      <c r="AZ8" s="1">
        <f t="shared" si="10"/>
        <v>6.8939192866748086E-2</v>
      </c>
      <c r="BA8" s="1">
        <f t="shared" si="10"/>
        <v>-6.8219497996161144E-2</v>
      </c>
      <c r="BB8" s="1">
        <f t="shared" si="10"/>
        <v>3.7878677399312134E-3</v>
      </c>
      <c r="BC8" s="1">
        <f t="shared" si="10"/>
        <v>4.5454412879174559E-2</v>
      </c>
      <c r="BD8" s="1">
        <f t="shared" ref="BD8" si="11">AT8/($L$8/1000000)</f>
        <v>4.8084686318837458E-2</v>
      </c>
      <c r="BE8" s="1">
        <f t="shared" ref="BE8" si="12">AU8/($L$8/1000000)</f>
        <v>4.9286803476808382E-2</v>
      </c>
      <c r="BF8" s="32"/>
      <c r="BG8" s="34" t="str">
        <f>AL8</f>
        <v>FG EUROPE</v>
      </c>
      <c r="BH8" s="41">
        <v>28.552</v>
      </c>
      <c r="BI8" s="41">
        <v>31.158000000000001</v>
      </c>
      <c r="BJ8" s="41">
        <v>35.22</v>
      </c>
      <c r="BK8" s="41">
        <v>30.844999999999999</v>
      </c>
      <c r="BL8" s="41">
        <v>17.109000000000002</v>
      </c>
      <c r="BM8" s="41">
        <v>17.015000000000001</v>
      </c>
      <c r="BN8" s="41">
        <v>18.635999999999999</v>
      </c>
      <c r="BO8" s="74">
        <v>20.413215189873416</v>
      </c>
      <c r="BP8" s="74">
        <v>22.234860759493667</v>
      </c>
      <c r="BQ8" s="25"/>
      <c r="BR8" s="36" t="str">
        <f>C8</f>
        <v>FG EUROPE</v>
      </c>
      <c r="BS8" s="35" t="str">
        <f>$K$5</f>
        <v>November 14, 2017</v>
      </c>
      <c r="BT8" s="101" t="s">
        <v>111</v>
      </c>
      <c r="BU8" s="96" t="s">
        <v>113</v>
      </c>
      <c r="BX8" s="24">
        <v>302103219557</v>
      </c>
      <c r="BY8" s="25"/>
      <c r="BZ8" s="34" t="str">
        <f>BR8</f>
        <v>FG EUROPE</v>
      </c>
      <c r="CA8" s="25"/>
      <c r="CB8" s="33">
        <f>$M$8/AM8</f>
        <v>6.6934067588795836</v>
      </c>
      <c r="CC8" s="33">
        <f t="shared" ref="CC8:CF8" si="13">$M$8/AN8</f>
        <v>5.5559126572387347</v>
      </c>
      <c r="CD8" s="33">
        <f t="shared" si="13"/>
        <v>4.8370758777128549</v>
      </c>
      <c r="CE8" s="33">
        <f t="shared" si="13"/>
        <v>6.3679306609890105</v>
      </c>
      <c r="CF8" s="33">
        <f t="shared" si="13"/>
        <v>-6.4351103847862303</v>
      </c>
      <c r="CG8" s="33">
        <f>$M$8/AR8</f>
        <v>115.89633803</v>
      </c>
      <c r="CH8" s="33">
        <f>$M$8/AS8</f>
        <v>9.6580281691666663</v>
      </c>
      <c r="CI8" s="33">
        <f t="shared" ref="CI8:CJ8" si="14">$M$8/AT8</f>
        <v>9.1297257735883193</v>
      </c>
      <c r="CJ8" s="33">
        <f t="shared" si="14"/>
        <v>8.9070495352081185</v>
      </c>
      <c r="CK8" s="25"/>
      <c r="CL8" s="33">
        <f>$M$8/Q8</f>
        <v>0.24052119004679831</v>
      </c>
      <c r="CM8" s="33">
        <f t="shared" ref="CM8:CR8" si="15">$M$8/R8</f>
        <v>0.23243419443664512</v>
      </c>
      <c r="CN8" s="33">
        <f t="shared" si="15"/>
        <v>0.20859296634329835</v>
      </c>
      <c r="CO8" s="33">
        <f t="shared" si="15"/>
        <v>0.233890675418504</v>
      </c>
      <c r="CP8" s="33">
        <f t="shared" si="15"/>
        <v>0.31874680426292629</v>
      </c>
      <c r="CQ8" s="33">
        <f t="shared" si="15"/>
        <v>0.24360508671480069</v>
      </c>
      <c r="CR8" s="33">
        <f t="shared" si="15"/>
        <v>0.24609053621403545</v>
      </c>
      <c r="CS8" s="33">
        <f t="shared" ref="CS8" si="16">$M$8/X8</f>
        <v>0.23549333608998613</v>
      </c>
      <c r="CT8" s="33">
        <f t="shared" ref="CT8" si="17">$M$8/Y8</f>
        <v>0.22974959618535232</v>
      </c>
      <c r="CU8" s="25"/>
      <c r="CV8" s="33">
        <f>$M$8/BH8</f>
        <v>0.81182640816755391</v>
      </c>
      <c r="CW8" s="33">
        <f t="shared" ref="CW8:DB8" si="18">$M$8/BI8</f>
        <v>0.74392668354836633</v>
      </c>
      <c r="CX8" s="33">
        <f t="shared" si="18"/>
        <v>0.65812798427030095</v>
      </c>
      <c r="CY8" s="33">
        <f t="shared" si="18"/>
        <v>0.75147568831253042</v>
      </c>
      <c r="CZ8" s="33">
        <f t="shared" si="18"/>
        <v>1.3547996730375824</v>
      </c>
      <c r="DA8" s="33">
        <f t="shared" si="18"/>
        <v>1.3622843141933587</v>
      </c>
      <c r="DB8" s="33">
        <f t="shared" si="18"/>
        <v>1.2437898479287401</v>
      </c>
      <c r="DC8" s="33">
        <f t="shared" ref="DC8" si="19">$M$8/BO8</f>
        <v>1.1355030253881204</v>
      </c>
      <c r="DD8" s="33">
        <f t="shared" ref="DD8" si="20">$M$8/BP8</f>
        <v>1.0424741515911269</v>
      </c>
      <c r="DE8" s="25"/>
      <c r="DF8" s="34" t="str">
        <f>BZ8</f>
        <v>FG EUROPE</v>
      </c>
      <c r="DG8" s="25"/>
    </row>
    <row r="9" spans="2:111">
      <c r="B9" s="2">
        <f>B8+1</f>
        <v>2</v>
      </c>
      <c r="C9" s="13" t="s">
        <v>154</v>
      </c>
      <c r="D9" s="6" t="s">
        <v>27</v>
      </c>
      <c r="E9" s="14" t="s">
        <v>88</v>
      </c>
      <c r="F9" s="18" t="s">
        <v>90</v>
      </c>
      <c r="G9" s="14" t="s">
        <v>88</v>
      </c>
      <c r="H9" s="14" t="s">
        <v>89</v>
      </c>
      <c r="I9" s="25"/>
      <c r="J9" s="77"/>
      <c r="K9" s="59">
        <v>16.350000000000001</v>
      </c>
      <c r="L9" s="60">
        <v>66948210</v>
      </c>
      <c r="M9" s="27">
        <f t="shared" ref="M9:M26" si="21">K9*(L9/1000000)</f>
        <v>1094.6032335000002</v>
      </c>
      <c r="N9" s="17"/>
      <c r="O9" s="25"/>
      <c r="P9" s="34" t="str">
        <f t="shared" ref="P9:P26" si="22">C9</f>
        <v>FF GROUP (FOLLI FOLLIE)</v>
      </c>
      <c r="Q9" s="42">
        <v>989.60091699999998</v>
      </c>
      <c r="R9" s="42">
        <v>1021.4172160000001</v>
      </c>
      <c r="S9" s="41">
        <v>1110.03</v>
      </c>
      <c r="T9" s="41">
        <v>934.23049300000002</v>
      </c>
      <c r="U9" s="41">
        <v>998.06161599999996</v>
      </c>
      <c r="V9" s="41">
        <v>1193.043273</v>
      </c>
      <c r="W9" s="41">
        <v>1337.2752190000001</v>
      </c>
      <c r="X9" s="108">
        <v>1455.25</v>
      </c>
      <c r="Y9" s="108">
        <v>1580.5</v>
      </c>
      <c r="Z9" s="25"/>
      <c r="AA9" s="34" t="str">
        <f t="shared" si="9"/>
        <v>FF GROUP (FOLLI FOLLIE)</v>
      </c>
      <c r="AB9" s="41">
        <v>193.347983</v>
      </c>
      <c r="AC9" s="41">
        <v>198.748243</v>
      </c>
      <c r="AD9" s="41">
        <v>212.82</v>
      </c>
      <c r="AE9" s="41">
        <v>194.689393</v>
      </c>
      <c r="AF9" s="41">
        <v>223.00200000000001</v>
      </c>
      <c r="AG9" s="41">
        <v>265.00662599999998</v>
      </c>
      <c r="AH9" s="41">
        <v>291.856605</v>
      </c>
      <c r="AI9" s="108">
        <v>325.5</v>
      </c>
      <c r="AJ9" s="108">
        <v>365.5</v>
      </c>
      <c r="AK9" s="25"/>
      <c r="AL9" s="34" t="str">
        <f t="shared" ref="AL9:AL32" si="23">AA9</f>
        <v>FF GROUP (FOLLI FOLLIE)</v>
      </c>
      <c r="AM9" s="41">
        <v>99.246442000000002</v>
      </c>
      <c r="AN9" s="41">
        <v>89.519000000000005</v>
      </c>
      <c r="AO9" s="41">
        <v>95.620154999999997</v>
      </c>
      <c r="AP9" s="41">
        <v>347.50365799999997</v>
      </c>
      <c r="AQ9" s="41">
        <v>145.44085200000001</v>
      </c>
      <c r="AR9" s="41">
        <v>186.63343499999999</v>
      </c>
      <c r="AS9" s="41">
        <v>226.91005200000001</v>
      </c>
      <c r="AT9" s="108">
        <v>245.25</v>
      </c>
      <c r="AU9" s="108">
        <v>260.25</v>
      </c>
      <c r="AV9" s="25"/>
      <c r="AW9" s="1">
        <f>AM9/($L$9/1000000)</f>
        <v>1.4824360800684588</v>
      </c>
      <c r="AX9" s="1">
        <f t="shared" ref="AX9:BC9" si="24">AN9/($L$9/1000000)</f>
        <v>1.3371380653791938</v>
      </c>
      <c r="AY9" s="1">
        <f t="shared" si="24"/>
        <v>1.4282705243351539</v>
      </c>
      <c r="AZ9" s="1">
        <f t="shared" si="24"/>
        <v>5.1906340438377656</v>
      </c>
      <c r="BA9" s="1">
        <f t="shared" si="24"/>
        <v>2.1724382474154273</v>
      </c>
      <c r="BB9" s="1">
        <f t="shared" si="24"/>
        <v>2.7877285292616483</v>
      </c>
      <c r="BC9" s="1">
        <f t="shared" si="24"/>
        <v>3.3893371010218196</v>
      </c>
      <c r="BD9" s="1">
        <f t="shared" ref="BD9" si="25">AT9/($L$9/1000000)</f>
        <v>3.6632794215110454</v>
      </c>
      <c r="BE9" s="1">
        <f t="shared" ref="BE9" si="26">AU9/($L$9/1000000)</f>
        <v>3.8873332087594274</v>
      </c>
      <c r="BF9" s="25"/>
      <c r="BG9" s="34" t="str">
        <f t="shared" ref="BG9:BG32" si="27">AL9</f>
        <v>FF GROUP (FOLLI FOLLIE)</v>
      </c>
      <c r="BH9" s="41">
        <v>529.17355899999995</v>
      </c>
      <c r="BI9" s="41">
        <v>721.377972</v>
      </c>
      <c r="BJ9" s="41">
        <v>805.53496199999995</v>
      </c>
      <c r="BK9" s="41">
        <v>1160.1376279999999</v>
      </c>
      <c r="BL9" s="41">
        <v>1334.057671</v>
      </c>
      <c r="BM9" s="41">
        <v>1575.9682089999999</v>
      </c>
      <c r="BN9" s="41">
        <v>1851.436506</v>
      </c>
      <c r="BO9" s="108">
        <f t="shared" ref="BO9:BP11" si="28">BN9+(0.7*AT9)</f>
        <v>2023.111506</v>
      </c>
      <c r="BP9" s="108">
        <f t="shared" si="28"/>
        <v>2205.2865059999999</v>
      </c>
      <c r="BQ9" s="25"/>
      <c r="BR9" s="109" t="str">
        <f>C9</f>
        <v>FF GROUP (FOLLI FOLLIE)</v>
      </c>
      <c r="BS9" s="35" t="str">
        <f t="shared" ref="BS9:BS32" si="29">$K$5</f>
        <v>November 14, 2017</v>
      </c>
      <c r="BT9" s="101" t="s">
        <v>122</v>
      </c>
      <c r="BU9" s="96" t="s">
        <v>123</v>
      </c>
      <c r="BX9" s="24">
        <v>302103219557</v>
      </c>
      <c r="BY9" s="25"/>
      <c r="BZ9" s="34" t="str">
        <f>BR9</f>
        <v>FF GROUP (FOLLI FOLLIE)</v>
      </c>
      <c r="CA9" s="25"/>
      <c r="CB9" s="33">
        <f>$M$9/AM9</f>
        <v>11.029143326871106</v>
      </c>
      <c r="CC9" s="33">
        <f t="shared" ref="CC9:CF9" si="30">$M$9/AN9</f>
        <v>12.227607921223429</v>
      </c>
      <c r="CD9" s="33">
        <f t="shared" si="30"/>
        <v>11.447411202167579</v>
      </c>
      <c r="CE9" s="33">
        <f t="shared" si="30"/>
        <v>3.1499042047494084</v>
      </c>
      <c r="CF9" s="33">
        <f t="shared" si="30"/>
        <v>7.5261057567237035</v>
      </c>
      <c r="CG9" s="33">
        <f>$M$9/AR9</f>
        <v>5.8649900190713433</v>
      </c>
      <c r="CH9" s="33">
        <f>$M$9/AS9</f>
        <v>4.8239521513132448</v>
      </c>
      <c r="CI9" s="33">
        <f t="shared" ref="CI9:CJ9" si="31">$M$9/AT9</f>
        <v>4.4632140000000007</v>
      </c>
      <c r="CJ9" s="33">
        <f t="shared" si="31"/>
        <v>4.2059682363112403</v>
      </c>
      <c r="CK9" s="25"/>
      <c r="CL9" s="33">
        <f>$M$9/Q9</f>
        <v>1.1061057186752792</v>
      </c>
      <c r="CM9" s="33">
        <f t="shared" ref="CM9:CR9" si="32">$M$9/R9</f>
        <v>1.07165144306712</v>
      </c>
      <c r="CN9" s="33">
        <f t="shared" si="32"/>
        <v>0.98610238777330361</v>
      </c>
      <c r="CO9" s="33">
        <f t="shared" si="32"/>
        <v>1.1716629265493266</v>
      </c>
      <c r="CP9" s="33">
        <f t="shared" si="32"/>
        <v>1.0967291156701495</v>
      </c>
      <c r="CQ9" s="33">
        <f t="shared" si="32"/>
        <v>0.91748829088783623</v>
      </c>
      <c r="CR9" s="33">
        <f t="shared" si="32"/>
        <v>0.81853250396618626</v>
      </c>
      <c r="CS9" s="33">
        <f t="shared" ref="CS9" si="33">$M$9/X9</f>
        <v>0.75217538807765005</v>
      </c>
      <c r="CT9" s="33">
        <f t="shared" ref="CT9" si="34">$M$9/Y9</f>
        <v>0.69256768965517257</v>
      </c>
      <c r="CU9" s="25"/>
      <c r="CV9" s="33">
        <f>$M$9/BH9</f>
        <v>2.0685146014636766</v>
      </c>
      <c r="CW9" s="33">
        <f t="shared" ref="CW9:DB9" si="35">$M$9/BI9</f>
        <v>1.5173782344160631</v>
      </c>
      <c r="CX9" s="33">
        <f t="shared" si="35"/>
        <v>1.3588525453722022</v>
      </c>
      <c r="CY9" s="33">
        <f t="shared" si="35"/>
        <v>0.94351153439184909</v>
      </c>
      <c r="CZ9" s="33">
        <f t="shared" si="35"/>
        <v>0.82050668220324652</v>
      </c>
      <c r="DA9" s="33">
        <f t="shared" si="35"/>
        <v>0.69455920953796368</v>
      </c>
      <c r="DB9" s="33">
        <f t="shared" si="35"/>
        <v>0.59121834853784627</v>
      </c>
      <c r="DC9" s="33">
        <f t="shared" ref="DC9" si="36">$M$9/BO9</f>
        <v>0.54104938371103317</v>
      </c>
      <c r="DD9" s="33">
        <f t="shared" ref="DD9" si="37">$M$9/BP9</f>
        <v>0.49635420636814082</v>
      </c>
      <c r="DE9" s="25"/>
      <c r="DF9" s="34" t="str">
        <f t="shared" ref="DF9:DF32" si="38">BZ9</f>
        <v>FF GROUP (FOLLI FOLLIE)</v>
      </c>
      <c r="DG9" s="25"/>
    </row>
    <row r="10" spans="2:111">
      <c r="B10" s="2">
        <f t="shared" ref="B10:B32" si="39">B9+1</f>
        <v>3</v>
      </c>
      <c r="C10" s="13" t="s">
        <v>10</v>
      </c>
      <c r="D10" s="6" t="s">
        <v>29</v>
      </c>
      <c r="E10" s="14" t="s">
        <v>95</v>
      </c>
      <c r="F10" s="14" t="s">
        <v>96</v>
      </c>
      <c r="G10" s="14" t="s">
        <v>97</v>
      </c>
      <c r="H10" s="14" t="s">
        <v>98</v>
      </c>
      <c r="I10" s="25"/>
      <c r="J10" s="77"/>
      <c r="K10" s="59">
        <v>5.39</v>
      </c>
      <c r="L10" s="60">
        <v>51330410</v>
      </c>
      <c r="M10" s="27">
        <f>K10*(L10/1000000)</f>
        <v>276.67090989999997</v>
      </c>
      <c r="N10" s="17"/>
      <c r="O10" s="25"/>
      <c r="P10" s="34" t="str">
        <f t="shared" si="22"/>
        <v>FOURLIS</v>
      </c>
      <c r="Q10" s="42">
        <v>638.15</v>
      </c>
      <c r="R10" s="42">
        <v>438.24900000000002</v>
      </c>
      <c r="S10" s="41">
        <v>420.25</v>
      </c>
      <c r="T10" s="41">
        <v>403.27100000000002</v>
      </c>
      <c r="U10" s="41">
        <v>413.37</v>
      </c>
      <c r="V10" s="41">
        <v>414.44200000000001</v>
      </c>
      <c r="W10" s="41">
        <v>428.06799999999998</v>
      </c>
      <c r="X10" s="108">
        <v>420.5</v>
      </c>
      <c r="Y10" s="108">
        <v>415.25</v>
      </c>
      <c r="Z10" s="25"/>
      <c r="AA10" s="34" t="str">
        <f t="shared" si="9"/>
        <v>FOURLIS</v>
      </c>
      <c r="AB10" s="41">
        <v>46.65</v>
      </c>
      <c r="AC10" s="41">
        <v>27.97</v>
      </c>
      <c r="AD10" s="41">
        <v>20.100000000000001</v>
      </c>
      <c r="AE10" s="41">
        <v>25.4</v>
      </c>
      <c r="AF10" s="41">
        <v>25.9</v>
      </c>
      <c r="AG10" s="41">
        <v>32.607999999999997</v>
      </c>
      <c r="AH10" s="41">
        <v>38.4</v>
      </c>
      <c r="AI10" s="108">
        <v>36.5</v>
      </c>
      <c r="AJ10" s="108">
        <v>36.25</v>
      </c>
      <c r="AK10" s="25"/>
      <c r="AL10" s="34" t="str">
        <f t="shared" si="23"/>
        <v>FOURLIS</v>
      </c>
      <c r="AM10" s="41">
        <v>15.295999999999999</v>
      </c>
      <c r="AN10" s="41">
        <v>1.776</v>
      </c>
      <c r="AO10" s="41">
        <v>-11.253</v>
      </c>
      <c r="AP10" s="41">
        <v>-8.2929999999999993</v>
      </c>
      <c r="AQ10" s="41">
        <v>-11.475</v>
      </c>
      <c r="AR10" s="41">
        <v>0.253</v>
      </c>
      <c r="AS10" s="41">
        <v>6.0090000000000003</v>
      </c>
      <c r="AT10" s="108">
        <v>4</v>
      </c>
      <c r="AU10" s="108">
        <v>4.5</v>
      </c>
      <c r="AV10" s="25"/>
      <c r="AW10" s="1">
        <f>AM10/($L$10/1000000)</f>
        <v>0.29799099598074513</v>
      </c>
      <c r="AX10" s="1">
        <f t="shared" ref="AX10:BC10" si="40">AN10/($L$10/1000000)</f>
        <v>3.4599372964291539E-2</v>
      </c>
      <c r="AY10" s="1">
        <f t="shared" si="40"/>
        <v>-0.21922677025178641</v>
      </c>
      <c r="AZ10" s="1">
        <f t="shared" si="40"/>
        <v>-0.16156114864463383</v>
      </c>
      <c r="BA10" s="1">
        <f t="shared" si="40"/>
        <v>-0.22355169187232285</v>
      </c>
      <c r="BB10" s="1">
        <f t="shared" si="40"/>
        <v>4.9288521170978376E-3</v>
      </c>
      <c r="BC10" s="1">
        <f t="shared" si="40"/>
        <v>0.11706510818830397</v>
      </c>
      <c r="BD10" s="1">
        <f t="shared" ref="BD10" si="41">AT10/($L$10/1000000)</f>
        <v>7.7926515685341299E-2</v>
      </c>
      <c r="BE10" s="1">
        <f t="shared" ref="BE10" si="42">AU10/($L$10/1000000)</f>
        <v>8.7667330146008957E-2</v>
      </c>
      <c r="BF10" s="25"/>
      <c r="BG10" s="34" t="str">
        <f t="shared" si="27"/>
        <v>FOURLIS</v>
      </c>
      <c r="BH10" s="41">
        <v>187.95699999999999</v>
      </c>
      <c r="BI10" s="41">
        <v>187.79900000000001</v>
      </c>
      <c r="BJ10" s="41">
        <v>176.88</v>
      </c>
      <c r="BK10" s="41">
        <v>168.988</v>
      </c>
      <c r="BL10" s="41">
        <v>158.43299999999999</v>
      </c>
      <c r="BM10" s="41">
        <v>157.61500000000001</v>
      </c>
      <c r="BN10" s="41">
        <v>163.60499999999999</v>
      </c>
      <c r="BO10" s="108">
        <f t="shared" si="28"/>
        <v>166.405</v>
      </c>
      <c r="BP10" s="108">
        <f t="shared" si="28"/>
        <v>169.55500000000001</v>
      </c>
      <c r="BQ10" s="25"/>
      <c r="BR10" s="109" t="str">
        <f t="shared" ref="BR10:BR11" si="43">C10</f>
        <v>FOURLIS</v>
      </c>
      <c r="BS10" s="35" t="str">
        <f t="shared" si="29"/>
        <v>November 14, 2017</v>
      </c>
      <c r="BT10" s="101" t="s">
        <v>122</v>
      </c>
      <c r="BU10" s="96" t="s">
        <v>123</v>
      </c>
      <c r="BX10" s="24">
        <v>302103219557</v>
      </c>
      <c r="BY10" s="25"/>
      <c r="BZ10" s="34" t="str">
        <f t="shared" ref="BZ10:BZ11" si="44">BR10</f>
        <v>FOURLIS</v>
      </c>
      <c r="CA10" s="25"/>
      <c r="CB10" s="33">
        <f>$M$10/AM10</f>
        <v>18.087794841788703</v>
      </c>
      <c r="CC10" s="33">
        <f t="shared" ref="CC10:CF10" si="45">$M$10/AN10</f>
        <v>155.78316998873871</v>
      </c>
      <c r="CD10" s="33">
        <f t="shared" si="45"/>
        <v>-24.586413391984358</v>
      </c>
      <c r="CE10" s="33">
        <f t="shared" si="45"/>
        <v>-33.36198117689618</v>
      </c>
      <c r="CF10" s="33">
        <f t="shared" si="45"/>
        <v>-24.110754675381262</v>
      </c>
      <c r="CG10" s="33">
        <f>$M$10/AR10</f>
        <v>1093.560908695652</v>
      </c>
      <c r="CH10" s="33">
        <f>$M$10/AS10</f>
        <v>46.042754185388574</v>
      </c>
      <c r="CI10" s="33">
        <f t="shared" ref="CI10:CJ10" si="46">$M$10/AT10</f>
        <v>69.167727474999992</v>
      </c>
      <c r="CJ10" s="33">
        <f t="shared" si="46"/>
        <v>61.482424422222216</v>
      </c>
      <c r="CK10" s="25"/>
      <c r="CL10" s="33">
        <f>$M$10/Q10</f>
        <v>0.43355153161482407</v>
      </c>
      <c r="CM10" s="33">
        <f t="shared" ref="CM10:CR10" si="47">$M$10/R10</f>
        <v>0.63130984873895879</v>
      </c>
      <c r="CN10" s="33">
        <f t="shared" si="47"/>
        <v>0.65834838762641279</v>
      </c>
      <c r="CO10" s="33">
        <f t="shared" si="47"/>
        <v>0.68606696216688023</v>
      </c>
      <c r="CP10" s="33">
        <f t="shared" si="47"/>
        <v>0.66930573070130872</v>
      </c>
      <c r="CQ10" s="33">
        <f t="shared" si="47"/>
        <v>0.66757449751714348</v>
      </c>
      <c r="CR10" s="33">
        <f t="shared" si="47"/>
        <v>0.64632467248194203</v>
      </c>
      <c r="CS10" s="33">
        <f t="shared" ref="CS10" si="48">$M$10/X10</f>
        <v>0.65795697954815691</v>
      </c>
      <c r="CT10" s="33">
        <f t="shared" ref="CT10" si="49">$M$10/Y10</f>
        <v>0.66627552052980121</v>
      </c>
      <c r="CU10" s="25"/>
      <c r="CV10" s="33">
        <f>$M$10/BH10</f>
        <v>1.4719904547316673</v>
      </c>
      <c r="CW10" s="33">
        <f t="shared" ref="CW10:DB10" si="50">$M$10/BI10</f>
        <v>1.4732288771505704</v>
      </c>
      <c r="CX10" s="33">
        <f t="shared" si="50"/>
        <v>1.5641729415422885</v>
      </c>
      <c r="CY10" s="33">
        <f t="shared" si="50"/>
        <v>1.6372222282055529</v>
      </c>
      <c r="CZ10" s="33">
        <f t="shared" si="50"/>
        <v>1.7462959730611678</v>
      </c>
      <c r="DA10" s="33">
        <f t="shared" si="50"/>
        <v>1.7553590070741996</v>
      </c>
      <c r="DB10" s="33">
        <f t="shared" si="50"/>
        <v>1.6910907973472693</v>
      </c>
      <c r="DC10" s="33">
        <f t="shared" ref="DC10" si="51">$M$10/BO10</f>
        <v>1.6626357976022352</v>
      </c>
      <c r="DD10" s="33">
        <f t="shared" ref="DD10" si="52">$M$10/BP10</f>
        <v>1.631747279053994</v>
      </c>
      <c r="DE10" s="25"/>
      <c r="DF10" s="34" t="str">
        <f t="shared" si="38"/>
        <v>FOURLIS</v>
      </c>
      <c r="DG10" s="25"/>
    </row>
    <row r="11" spans="2:111">
      <c r="B11" s="2">
        <f t="shared" si="39"/>
        <v>4</v>
      </c>
      <c r="C11" s="13" t="s">
        <v>159</v>
      </c>
      <c r="D11" s="6" t="s">
        <v>158</v>
      </c>
      <c r="E11" s="14" t="s">
        <v>156</v>
      </c>
      <c r="F11" s="6" t="s">
        <v>157</v>
      </c>
      <c r="G11" s="14" t="s">
        <v>156</v>
      </c>
      <c r="H11" s="6" t="s">
        <v>162</v>
      </c>
      <c r="I11" s="25"/>
      <c r="J11" s="77"/>
      <c r="K11" s="59">
        <v>1.02</v>
      </c>
      <c r="L11" s="60">
        <v>190162681</v>
      </c>
      <c r="M11" s="27">
        <f t="shared" si="21"/>
        <v>193.96593461999998</v>
      </c>
      <c r="O11" s="25"/>
      <c r="P11" s="34" t="str">
        <f t="shared" si="22"/>
        <v>CENERGY HOLDINGS (HELLENIC CABLES) *</v>
      </c>
      <c r="Q11" s="42">
        <v>351.88398100000001</v>
      </c>
      <c r="R11" s="42">
        <v>414.59344599999997</v>
      </c>
      <c r="S11" s="41">
        <v>439.34</v>
      </c>
      <c r="T11" s="41">
        <v>345.34537699999998</v>
      </c>
      <c r="U11" s="78">
        <v>359.41826200000003</v>
      </c>
      <c r="V11" s="79">
        <v>774.78800000000001</v>
      </c>
      <c r="W11" s="41">
        <v>691.77499999999998</v>
      </c>
      <c r="X11" s="108">
        <v>675.25</v>
      </c>
      <c r="Y11" s="108">
        <v>690.5</v>
      </c>
      <c r="Z11" s="25"/>
      <c r="AA11" s="34" t="str">
        <f t="shared" si="9"/>
        <v>CENERGY HOLDINGS (HELLENIC CABLES) *</v>
      </c>
      <c r="AB11" s="41">
        <v>13.224328</v>
      </c>
      <c r="AC11" s="41">
        <v>20.850207000000001</v>
      </c>
      <c r="AD11" s="41">
        <v>10.7</v>
      </c>
      <c r="AE11" s="41">
        <v>1.1000000000000001</v>
      </c>
      <c r="AF11" s="78">
        <v>-10.669620999999999</v>
      </c>
      <c r="AG11" s="79">
        <f>43.182+19.369+0.758</f>
        <v>63.309000000000005</v>
      </c>
      <c r="AH11" s="41">
        <f>34.517+20.049+0.931</f>
        <v>55.497</v>
      </c>
      <c r="AI11" s="108">
        <v>54.25</v>
      </c>
      <c r="AJ11" s="108">
        <v>55.5</v>
      </c>
      <c r="AK11" s="25"/>
      <c r="AL11" s="34" t="str">
        <f t="shared" si="23"/>
        <v>CENERGY HOLDINGS (HELLENIC CABLES) *</v>
      </c>
      <c r="AM11" s="41">
        <v>9.3357999999999997E-2</v>
      </c>
      <c r="AN11" s="41">
        <v>1.7546010000000001</v>
      </c>
      <c r="AO11" s="41">
        <v>-11.193</v>
      </c>
      <c r="AP11" s="41">
        <v>-21.054048999999999</v>
      </c>
      <c r="AQ11" s="78">
        <v>-30.309277000000002</v>
      </c>
      <c r="AR11" s="79">
        <v>7.7409999999999997</v>
      </c>
      <c r="AS11" s="41">
        <v>-3.7410000000000001</v>
      </c>
      <c r="AT11" s="108">
        <v>-3</v>
      </c>
      <c r="AU11" s="108">
        <v>-2</v>
      </c>
      <c r="AV11" s="25"/>
      <c r="AW11" s="1">
        <f>AM11/($L$11/1000000)</f>
        <v>4.9093754625809051E-4</v>
      </c>
      <c r="AX11" s="1">
        <f t="shared" ref="AX11:BC11" si="53">AN11/($L$11/1000000)</f>
        <v>9.226841937509285E-3</v>
      </c>
      <c r="AY11" s="1">
        <f t="shared" si="53"/>
        <v>-5.8860129343674954E-2</v>
      </c>
      <c r="AZ11" s="1">
        <f t="shared" si="53"/>
        <v>-0.11071598743393821</v>
      </c>
      <c r="BA11" s="1">
        <f t="shared" si="53"/>
        <v>-0.159386041680807</v>
      </c>
      <c r="BB11" s="1">
        <f t="shared" si="53"/>
        <v>4.070725107204394E-2</v>
      </c>
      <c r="BC11" s="1">
        <f t="shared" si="53"/>
        <v>-1.9672629668068257E-2</v>
      </c>
      <c r="BD11" s="1">
        <f t="shared" ref="BD11" si="54">AT11/($L$11/1000000)</f>
        <v>-1.5775966052981764E-2</v>
      </c>
      <c r="BE11" s="1">
        <f t="shared" ref="BE11" si="55">AU11/($L$11/1000000)</f>
        <v>-1.0517310701987841E-2</v>
      </c>
      <c r="BF11" s="25"/>
      <c r="BG11" s="34" t="str">
        <f t="shared" si="27"/>
        <v>CENERGY HOLDINGS (HELLENIC CABLES) *</v>
      </c>
      <c r="BH11" s="41">
        <v>103.947293</v>
      </c>
      <c r="BI11" s="41">
        <v>115.295816</v>
      </c>
      <c r="BJ11" s="41">
        <v>103.001868</v>
      </c>
      <c r="BK11" s="41">
        <v>82.106768000000002</v>
      </c>
      <c r="BL11" s="78">
        <v>87.609690000000001</v>
      </c>
      <c r="BM11" s="79">
        <v>208.56100000000001</v>
      </c>
      <c r="BN11" s="41">
        <v>205.96100000000001</v>
      </c>
      <c r="BO11" s="108">
        <f t="shared" si="28"/>
        <v>203.86100000000002</v>
      </c>
      <c r="BP11" s="108">
        <f t="shared" si="28"/>
        <v>202.46100000000001</v>
      </c>
      <c r="BQ11" s="25"/>
      <c r="BR11" s="109" t="str">
        <f t="shared" si="43"/>
        <v>CENERGY HOLDINGS (HELLENIC CABLES) *</v>
      </c>
      <c r="BS11" s="35" t="str">
        <f t="shared" si="29"/>
        <v>November 14, 2017</v>
      </c>
      <c r="BT11" s="101" t="s">
        <v>122</v>
      </c>
      <c r="BU11" s="96" t="s">
        <v>123</v>
      </c>
      <c r="BX11" s="24">
        <v>302103219557</v>
      </c>
      <c r="BY11" s="25"/>
      <c r="BZ11" s="34" t="str">
        <f t="shared" si="44"/>
        <v>CENERGY HOLDINGS (HELLENIC CABLES) *</v>
      </c>
      <c r="CA11" s="25"/>
      <c r="CB11" s="33">
        <f>$M$11/AM11</f>
        <v>2077.6573472010969</v>
      </c>
      <c r="CC11" s="33">
        <f t="shared" ref="CC11:CF11" si="56">$M$11/AN11</f>
        <v>110.54703298356719</v>
      </c>
      <c r="CD11" s="33">
        <f t="shared" si="56"/>
        <v>-17.32921778075583</v>
      </c>
      <c r="CE11" s="33">
        <f t="shared" si="56"/>
        <v>-9.212761622241878</v>
      </c>
      <c r="CF11" s="33">
        <f t="shared" si="56"/>
        <v>-6.3995566314564343</v>
      </c>
      <c r="CG11" s="33">
        <f>$M$11/AR11</f>
        <v>25.056960937863323</v>
      </c>
      <c r="CH11" s="33">
        <f>$M$11/AS11</f>
        <v>-51.848686078588607</v>
      </c>
      <c r="CI11" s="33">
        <f t="shared" ref="CI11:CJ11" si="57">$M$11/AT11</f>
        <v>-64.65531154</v>
      </c>
      <c r="CJ11" s="33">
        <f t="shared" si="57"/>
        <v>-96.982967309999992</v>
      </c>
      <c r="CK11" s="25"/>
      <c r="CL11" s="33">
        <f>$M$11/Q11</f>
        <v>0.55122126920577263</v>
      </c>
      <c r="CM11" s="33">
        <f t="shared" ref="CM11:CR11" si="58">$M$11/R11</f>
        <v>0.46784611886990612</v>
      </c>
      <c r="CN11" s="33">
        <f t="shared" si="58"/>
        <v>0.44149391045659397</v>
      </c>
      <c r="CO11" s="33">
        <f t="shared" si="58"/>
        <v>0.56165782876543324</v>
      </c>
      <c r="CP11" s="33">
        <f t="shared" si="58"/>
        <v>0.5396663306440449</v>
      </c>
      <c r="CQ11" s="33">
        <f t="shared" si="58"/>
        <v>0.25034710736356264</v>
      </c>
      <c r="CR11" s="33">
        <f t="shared" si="58"/>
        <v>0.28038876024719017</v>
      </c>
      <c r="CS11" s="33">
        <f t="shared" ref="CS11" si="59">$M$11/X11</f>
        <v>0.28725055108478337</v>
      </c>
      <c r="CT11" s="33">
        <f t="shared" ref="CT11" si="60">$M$11/Y11</f>
        <v>0.28090649474293988</v>
      </c>
      <c r="CU11" s="25"/>
      <c r="CV11" s="33">
        <f>$M$11/BH11</f>
        <v>1.8660027502592105</v>
      </c>
      <c r="CW11" s="33">
        <f t="shared" ref="CW11:DB11" si="61">$M$11/BI11</f>
        <v>1.6823328144015215</v>
      </c>
      <c r="CX11" s="33">
        <f t="shared" si="61"/>
        <v>1.8831302614822478</v>
      </c>
      <c r="CY11" s="33">
        <f t="shared" si="61"/>
        <v>2.3623623161004215</v>
      </c>
      <c r="CZ11" s="33">
        <f t="shared" si="61"/>
        <v>2.2139780955736743</v>
      </c>
      <c r="DA11" s="33">
        <f t="shared" si="61"/>
        <v>0.93002016014499345</v>
      </c>
      <c r="DB11" s="33">
        <f t="shared" si="61"/>
        <v>0.94176050135705291</v>
      </c>
      <c r="DC11" s="33">
        <f t="shared" ref="DC11" si="62">$M$11/BO11</f>
        <v>0.95146170488715331</v>
      </c>
      <c r="DD11" s="33">
        <f t="shared" ref="DD11" si="63">$M$11/BP11</f>
        <v>0.9580409788551868</v>
      </c>
      <c r="DE11" s="25"/>
      <c r="DF11" s="34" t="str">
        <f t="shared" si="38"/>
        <v>CENERGY HOLDINGS (HELLENIC CABLES) *</v>
      </c>
      <c r="DG11" s="25"/>
    </row>
    <row r="12" spans="2:111">
      <c r="B12" s="2">
        <f t="shared" si="39"/>
        <v>5</v>
      </c>
      <c r="C12" s="13" t="s">
        <v>117</v>
      </c>
      <c r="D12" s="6" t="s">
        <v>24</v>
      </c>
      <c r="E12" s="14" t="s">
        <v>79</v>
      </c>
      <c r="F12" s="14" t="s">
        <v>81</v>
      </c>
      <c r="G12" s="14" t="s">
        <v>79</v>
      </c>
      <c r="H12" s="14" t="s">
        <v>80</v>
      </c>
      <c r="I12" s="25"/>
      <c r="J12" s="77"/>
      <c r="K12" s="59">
        <v>7.51</v>
      </c>
      <c r="L12" s="60">
        <v>305635185</v>
      </c>
      <c r="M12" s="27">
        <f t="shared" si="21"/>
        <v>2295.3202393499996</v>
      </c>
      <c r="O12" s="25"/>
      <c r="P12" s="34" t="str">
        <f t="shared" si="22"/>
        <v>HEL. PETROLEUM (ELPE)</v>
      </c>
      <c r="Q12" s="41">
        <v>8476.8050000000003</v>
      </c>
      <c r="R12" s="41">
        <v>9307.5820000000003</v>
      </c>
      <c r="S12" s="41">
        <v>10468.870000000001</v>
      </c>
      <c r="T12" s="41">
        <v>9674.3240000000005</v>
      </c>
      <c r="U12" s="41">
        <v>9478.44</v>
      </c>
      <c r="V12" s="41">
        <v>7303</v>
      </c>
      <c r="W12" s="41">
        <v>6679.9229999999998</v>
      </c>
      <c r="X12" s="74">
        <v>7537.8779999999997</v>
      </c>
      <c r="Y12" s="74">
        <v>7839.3931199999997</v>
      </c>
      <c r="Z12" s="32"/>
      <c r="AA12" s="34" t="str">
        <f t="shared" si="9"/>
        <v>HEL. PETROLEUM (ELPE)</v>
      </c>
      <c r="AB12" s="41">
        <v>496.84699999999998</v>
      </c>
      <c r="AC12" s="41">
        <v>330.88900000000001</v>
      </c>
      <c r="AD12" s="41">
        <v>298.28300000000002</v>
      </c>
      <c r="AE12" s="41">
        <v>32</v>
      </c>
      <c r="AF12" s="41">
        <f>-298.91+204.93</f>
        <v>-93.980000000000018</v>
      </c>
      <c r="AG12" s="41">
        <v>444</v>
      </c>
      <c r="AH12" s="41">
        <v>835.74900000000002</v>
      </c>
      <c r="AI12" s="74">
        <v>875.29</v>
      </c>
      <c r="AJ12" s="74">
        <v>910.30160000000001</v>
      </c>
      <c r="AK12" s="32"/>
      <c r="AL12" s="34" t="str">
        <f t="shared" si="23"/>
        <v>HEL. PETROLEUM (ELPE)</v>
      </c>
      <c r="AM12" s="41">
        <v>155.773</v>
      </c>
      <c r="AN12" s="41">
        <v>114.15</v>
      </c>
      <c r="AO12" s="41">
        <v>85.55</v>
      </c>
      <c r="AP12" s="41">
        <v>-269.22899999999998</v>
      </c>
      <c r="AQ12" s="41">
        <v>-365.23</v>
      </c>
      <c r="AR12" s="41">
        <v>47</v>
      </c>
      <c r="AS12" s="41">
        <v>329.76</v>
      </c>
      <c r="AT12" s="74">
        <v>388.29</v>
      </c>
      <c r="AU12" s="74">
        <v>403.82160000000005</v>
      </c>
      <c r="AV12" s="32"/>
      <c r="AW12" s="1">
        <f>AM12/($L$12/1000000)</f>
        <v>0.50966972274478151</v>
      </c>
      <c r="AX12" s="1">
        <f t="shared" ref="AX12:BC12" si="64">AN12/($L$12/1000000)</f>
        <v>0.37348448608755569</v>
      </c>
      <c r="AY12" s="1">
        <f t="shared" si="64"/>
        <v>0.2799088724028943</v>
      </c>
      <c r="AZ12" s="1">
        <f t="shared" si="64"/>
        <v>-0.88088352785691215</v>
      </c>
      <c r="BA12" s="1">
        <f t="shared" si="64"/>
        <v>-1.1949867617499603</v>
      </c>
      <c r="BB12" s="1">
        <f t="shared" si="64"/>
        <v>0.15377810640486306</v>
      </c>
      <c r="BC12" s="1">
        <f t="shared" si="64"/>
        <v>1.0789333695333541</v>
      </c>
      <c r="BD12" s="1">
        <f t="shared" ref="BD12" si="65">AT12/($L$12/1000000)</f>
        <v>1.270436190126474</v>
      </c>
      <c r="BE12" s="1">
        <f t="shared" ref="BE12" si="66">AU12/($L$12/1000000)</f>
        <v>1.3212536377315329</v>
      </c>
      <c r="BF12" s="32"/>
      <c r="BG12" s="34" t="str">
        <f t="shared" si="27"/>
        <v>HEL. PETROLEUM (ELPE)</v>
      </c>
      <c r="BH12" s="41">
        <v>2386.884</v>
      </c>
      <c r="BI12" s="41">
        <v>2397.5970000000002</v>
      </c>
      <c r="BJ12" s="41">
        <v>2374.7469999999998</v>
      </c>
      <c r="BK12" s="41">
        <v>2098.9549999999999</v>
      </c>
      <c r="BL12" s="41">
        <v>1728.55</v>
      </c>
      <c r="BM12" s="41">
        <v>1790</v>
      </c>
      <c r="BN12" s="41">
        <v>2039.76</v>
      </c>
      <c r="BO12" s="74">
        <v>2311.5630000000001</v>
      </c>
      <c r="BP12" s="74">
        <v>2594.23812</v>
      </c>
      <c r="BQ12" s="25"/>
      <c r="BR12" s="36" t="str">
        <f>C12</f>
        <v>HEL. PETROLEUM (ELPE)</v>
      </c>
      <c r="BS12" s="35" t="str">
        <f t="shared" si="29"/>
        <v>November 14, 2017</v>
      </c>
      <c r="BT12" s="101" t="s">
        <v>111</v>
      </c>
      <c r="BU12" s="96" t="s">
        <v>113</v>
      </c>
      <c r="BX12" s="24">
        <v>302103219557</v>
      </c>
      <c r="BY12" s="25"/>
      <c r="BZ12" s="34" t="str">
        <f>BR12</f>
        <v>HEL. PETROLEUM (ELPE)</v>
      </c>
      <c r="CA12" s="25"/>
      <c r="CB12" s="33">
        <f>$M$12/AM12</f>
        <v>14.735032639481808</v>
      </c>
      <c r="CC12" s="33">
        <f t="shared" ref="CC12:CF12" si="67">$M$12/AN12</f>
        <v>20.107930261498023</v>
      </c>
      <c r="CD12" s="33">
        <f t="shared" si="67"/>
        <v>26.830160600233778</v>
      </c>
      <c r="CE12" s="33">
        <f t="shared" si="67"/>
        <v>-8.5255311996478831</v>
      </c>
      <c r="CF12" s="33">
        <f t="shared" si="67"/>
        <v>-6.2845884493332953</v>
      </c>
      <c r="CG12" s="33">
        <f>$M$12/AR12</f>
        <v>48.836600837234037</v>
      </c>
      <c r="CH12" s="33">
        <f>$M$12/AS12</f>
        <v>6.9605781154475972</v>
      </c>
      <c r="CI12" s="33">
        <f t="shared" ref="CI12:CJ12" si="68">$M$12/AT12</f>
        <v>5.9113555315614601</v>
      </c>
      <c r="CJ12" s="33">
        <f t="shared" si="68"/>
        <v>5.6839957034244808</v>
      </c>
      <c r="CK12" s="25"/>
      <c r="CL12" s="33">
        <f>$M$12/Q12</f>
        <v>0.2707765767113906</v>
      </c>
      <c r="CM12" s="33">
        <f t="shared" ref="CM12:CR12" si="69">$M$12/R12</f>
        <v>0.2466075764199552</v>
      </c>
      <c r="CN12" s="33">
        <f t="shared" si="69"/>
        <v>0.21925195740801054</v>
      </c>
      <c r="CO12" s="33">
        <f t="shared" si="69"/>
        <v>0.23725897947494828</v>
      </c>
      <c r="CP12" s="33">
        <f t="shared" si="69"/>
        <v>0.24216223759922514</v>
      </c>
      <c r="CQ12" s="33">
        <f t="shared" si="69"/>
        <v>0.31429826637683139</v>
      </c>
      <c r="CR12" s="33">
        <f t="shared" si="69"/>
        <v>0.34361477510294652</v>
      </c>
      <c r="CS12" s="33">
        <f t="shared" ref="CS12" si="70">$M$12/X12</f>
        <v>0.30450482739970053</v>
      </c>
      <c r="CT12" s="33">
        <f t="shared" ref="CT12" si="71">$M$12/Y12</f>
        <v>0.29279310326894281</v>
      </c>
      <c r="CU12" s="25"/>
      <c r="CV12" s="33">
        <f>$M$12/BH12</f>
        <v>0.96163878904462874</v>
      </c>
      <c r="CW12" s="33">
        <f t="shared" ref="CW12:DB12" si="72">$M$12/BI12</f>
        <v>0.95734197171167612</v>
      </c>
      <c r="CX12" s="33">
        <f t="shared" si="72"/>
        <v>0.96655359048774447</v>
      </c>
      <c r="CY12" s="33">
        <f t="shared" si="72"/>
        <v>1.09355381099166</v>
      </c>
      <c r="CZ12" s="33">
        <f t="shared" si="72"/>
        <v>1.3278876742645569</v>
      </c>
      <c r="DA12" s="33">
        <f t="shared" si="72"/>
        <v>1.2823018096927372</v>
      </c>
      <c r="DB12" s="33">
        <f t="shared" si="72"/>
        <v>1.125289367057889</v>
      </c>
      <c r="DC12" s="33">
        <f t="shared" ref="DC12" si="73">$M$12/BO12</f>
        <v>0.99297325634213707</v>
      </c>
      <c r="DD12" s="33">
        <f t="shared" ref="DD12" si="74">$M$12/BP12</f>
        <v>0.88477623609585987</v>
      </c>
      <c r="DE12" s="25"/>
      <c r="DF12" s="34" t="str">
        <f t="shared" si="38"/>
        <v>HEL. PETROLEUM (ELPE)</v>
      </c>
      <c r="DG12" s="25"/>
    </row>
    <row r="13" spans="2:111">
      <c r="B13" s="2">
        <f t="shared" si="39"/>
        <v>6</v>
      </c>
      <c r="C13" s="13" t="s">
        <v>6</v>
      </c>
      <c r="D13" s="16" t="s">
        <v>20</v>
      </c>
      <c r="E13" s="16" t="s">
        <v>65</v>
      </c>
      <c r="F13" s="16" t="s">
        <v>101</v>
      </c>
      <c r="G13" s="16" t="s">
        <v>65</v>
      </c>
      <c r="H13" s="16" t="s">
        <v>66</v>
      </c>
      <c r="I13" s="25"/>
      <c r="J13" s="77"/>
      <c r="K13" s="59">
        <v>0.80300000000000005</v>
      </c>
      <c r="L13" s="60">
        <v>87254284</v>
      </c>
      <c r="M13" s="27">
        <f t="shared" si="21"/>
        <v>70.065190052000005</v>
      </c>
      <c r="N13" s="28"/>
      <c r="O13" s="25"/>
      <c r="P13" s="34" t="str">
        <f t="shared" si="22"/>
        <v>IASO</v>
      </c>
      <c r="Q13" s="42">
        <v>149.07095000000001</v>
      </c>
      <c r="R13" s="42">
        <v>124.367193</v>
      </c>
      <c r="S13" s="41">
        <v>124.14</v>
      </c>
      <c r="T13" s="41">
        <v>107.065539</v>
      </c>
      <c r="U13" s="41">
        <v>116.53</v>
      </c>
      <c r="V13" s="41">
        <v>109.273526</v>
      </c>
      <c r="W13" s="41">
        <v>116.509674</v>
      </c>
      <c r="X13" s="108">
        <v>120.5</v>
      </c>
      <c r="Y13" s="108">
        <v>123.5</v>
      </c>
      <c r="Z13" s="25"/>
      <c r="AA13" s="34" t="str">
        <f t="shared" si="9"/>
        <v>IASO</v>
      </c>
      <c r="AB13" s="41">
        <v>19.285926</v>
      </c>
      <c r="AC13" s="41">
        <v>20.130265000000001</v>
      </c>
      <c r="AD13" s="41">
        <v>24.080753999999999</v>
      </c>
      <c r="AE13" s="41">
        <v>16.982458999999999</v>
      </c>
      <c r="AF13" s="41">
        <v>17.149999999999999</v>
      </c>
      <c r="AG13" s="41">
        <v>14.349249</v>
      </c>
      <c r="AH13" s="41">
        <v>21.139101</v>
      </c>
      <c r="AI13" s="108">
        <v>28.5</v>
      </c>
      <c r="AJ13" s="108">
        <v>29.5</v>
      </c>
      <c r="AK13" s="25"/>
      <c r="AL13" s="34" t="str">
        <f t="shared" si="23"/>
        <v>IASO</v>
      </c>
      <c r="AM13" s="41">
        <v>-3.6665999999999997E-2</v>
      </c>
      <c r="AN13" s="41">
        <v>-0.22763600000000001</v>
      </c>
      <c r="AO13" s="41">
        <v>-32.35</v>
      </c>
      <c r="AP13" s="41">
        <v>-1.581831</v>
      </c>
      <c r="AQ13" s="41">
        <v>-3.0527350000000002</v>
      </c>
      <c r="AR13" s="41">
        <v>10.313556</v>
      </c>
      <c r="AS13" s="41">
        <v>4.1979499999999996</v>
      </c>
      <c r="AT13" s="108">
        <v>6.75</v>
      </c>
      <c r="AU13" s="108">
        <v>7.25</v>
      </c>
      <c r="AV13" s="25"/>
      <c r="AW13" s="1">
        <f>AM13/($L$13/1000000)</f>
        <v>-4.2022005475398776E-4</v>
      </c>
      <c r="AX13" s="1">
        <f t="shared" ref="AX13:BC13" si="75">AN13/($L$13/1000000)</f>
        <v>-2.6088804992084975E-3</v>
      </c>
      <c r="AY13" s="1">
        <f t="shared" si="75"/>
        <v>-0.37075543477040052</v>
      </c>
      <c r="AZ13" s="1">
        <f t="shared" si="75"/>
        <v>-1.8128978056825267E-2</v>
      </c>
      <c r="BA13" s="1">
        <f t="shared" si="75"/>
        <v>-3.4986648907691459E-2</v>
      </c>
      <c r="BB13" s="1">
        <f t="shared" si="75"/>
        <v>0.11820114184880597</v>
      </c>
      <c r="BC13" s="1">
        <f t="shared" si="75"/>
        <v>4.8111677817446762E-2</v>
      </c>
      <c r="BD13" s="1">
        <f t="shared" ref="BD13" si="76">AT13/($L$13/1000000)</f>
        <v>7.7360098445137665E-2</v>
      </c>
      <c r="BE13" s="1">
        <f t="shared" ref="BE13" si="77">AU13/($L$13/1000000)</f>
        <v>8.3090476107740452E-2</v>
      </c>
      <c r="BF13" s="25"/>
      <c r="BG13" s="34" t="str">
        <f t="shared" si="27"/>
        <v>IASO</v>
      </c>
      <c r="BH13" s="41">
        <v>129.420286</v>
      </c>
      <c r="BI13" s="41">
        <v>129.09230500000001</v>
      </c>
      <c r="BJ13" s="41">
        <v>96.742000000000004</v>
      </c>
      <c r="BK13" s="41">
        <v>93.468646000000007</v>
      </c>
      <c r="BL13" s="41">
        <v>85.319737000000003</v>
      </c>
      <c r="BM13" s="41">
        <v>94.020079999999993</v>
      </c>
      <c r="BN13" s="41">
        <v>98.778530000000003</v>
      </c>
      <c r="BO13" s="108">
        <f>BN13+(0.8*AT13)</f>
        <v>104.17853000000001</v>
      </c>
      <c r="BP13" s="108">
        <f>BO13+(0.8*AU13)</f>
        <v>109.97853000000001</v>
      </c>
      <c r="BQ13" s="25"/>
      <c r="BR13" s="109" t="str">
        <f>C13</f>
        <v>IASO</v>
      </c>
      <c r="BS13" s="35" t="str">
        <f t="shared" si="29"/>
        <v>November 14, 2017</v>
      </c>
      <c r="BT13" s="101" t="s">
        <v>122</v>
      </c>
      <c r="BU13" s="96" t="s">
        <v>123</v>
      </c>
      <c r="BX13" s="24">
        <v>302103219557</v>
      </c>
      <c r="BY13" s="25"/>
      <c r="BZ13" s="34" t="str">
        <f>BR13</f>
        <v>IASO</v>
      </c>
      <c r="CA13" s="25"/>
      <c r="CB13" s="33">
        <f>$M$13/AM13</f>
        <v>-1910.9035633011513</v>
      </c>
      <c r="CC13" s="33">
        <f t="shared" ref="CC13:CF13" si="78">$M$13/AN13</f>
        <v>-307.79485692948396</v>
      </c>
      <c r="CD13" s="33">
        <f t="shared" si="78"/>
        <v>-2.1658482241731067</v>
      </c>
      <c r="CE13" s="33">
        <f t="shared" si="78"/>
        <v>-44.293726733133951</v>
      </c>
      <c r="CF13" s="33">
        <f t="shared" si="78"/>
        <v>-22.951612259826025</v>
      </c>
      <c r="CG13" s="33">
        <f>$M$13/AR13</f>
        <v>6.7935045925963848</v>
      </c>
      <c r="CH13" s="33">
        <f>$M$13/AS13</f>
        <v>16.690334580449985</v>
      </c>
      <c r="CI13" s="33">
        <f t="shared" ref="CI13:CJ13" si="79">$M$13/AT13</f>
        <v>10.380028155851853</v>
      </c>
      <c r="CJ13" s="33">
        <f t="shared" si="79"/>
        <v>9.6641641451034488</v>
      </c>
      <c r="CK13" s="25"/>
      <c r="CL13" s="33">
        <f>$M$13/Q13</f>
        <v>0.47001236694339171</v>
      </c>
      <c r="CM13" s="33">
        <f t="shared" ref="CM13:CR13" si="80">$M$13/R13</f>
        <v>0.56337357434769797</v>
      </c>
      <c r="CN13" s="33">
        <f t="shared" si="80"/>
        <v>0.56440462423070725</v>
      </c>
      <c r="CO13" s="33">
        <f t="shared" si="80"/>
        <v>0.65441402253623371</v>
      </c>
      <c r="CP13" s="33">
        <f t="shared" si="80"/>
        <v>0.60126310865871457</v>
      </c>
      <c r="CQ13" s="33">
        <f t="shared" si="80"/>
        <v>0.64119089606388291</v>
      </c>
      <c r="CR13" s="33">
        <f t="shared" si="80"/>
        <v>0.60136800358741027</v>
      </c>
      <c r="CS13" s="33">
        <f t="shared" ref="CS13" si="81">$M$13/X13</f>
        <v>0.58145385935269711</v>
      </c>
      <c r="CT13" s="33">
        <f t="shared" ref="CT13" si="82">$M$13/Y13</f>
        <v>0.56732947410526324</v>
      </c>
      <c r="CU13" s="25"/>
      <c r="CV13" s="33">
        <f>$M$13/BH13</f>
        <v>0.54137718450104488</v>
      </c>
      <c r="CW13" s="33">
        <f t="shared" ref="CW13:DB13" si="83">$M$13/BI13</f>
        <v>0.54275264549656932</v>
      </c>
      <c r="CX13" s="33">
        <f t="shared" si="83"/>
        <v>0.72424789700440351</v>
      </c>
      <c r="CY13" s="33">
        <f t="shared" si="83"/>
        <v>0.74961169387218896</v>
      </c>
      <c r="CZ13" s="33">
        <f t="shared" si="83"/>
        <v>0.82120729054755526</v>
      </c>
      <c r="DA13" s="33">
        <f t="shared" si="83"/>
        <v>0.74521517161014983</v>
      </c>
      <c r="DB13" s="33">
        <f t="shared" si="83"/>
        <v>0.70931598245084237</v>
      </c>
      <c r="DC13" s="33">
        <f t="shared" ref="DC13" si="84">$M$13/BO13</f>
        <v>0.67254922921258342</v>
      </c>
      <c r="DD13" s="33">
        <f t="shared" ref="DD13" si="85">$M$13/BP13</f>
        <v>0.6370806197536919</v>
      </c>
      <c r="DE13" s="25"/>
      <c r="DF13" s="34" t="str">
        <f t="shared" si="38"/>
        <v>IASO</v>
      </c>
      <c r="DG13" s="25"/>
    </row>
    <row r="14" spans="2:111">
      <c r="B14" s="2">
        <f t="shared" si="39"/>
        <v>7</v>
      </c>
      <c r="C14" s="13" t="s">
        <v>11</v>
      </c>
      <c r="D14" s="6" t="s">
        <v>30</v>
      </c>
      <c r="E14" s="14" t="s">
        <v>102</v>
      </c>
      <c r="F14" s="14" t="s">
        <v>100</v>
      </c>
      <c r="G14" s="14" t="s">
        <v>103</v>
      </c>
      <c r="H14" s="14" t="s">
        <v>99</v>
      </c>
      <c r="I14" s="25"/>
      <c r="J14" s="77"/>
      <c r="K14" s="59">
        <v>1.05</v>
      </c>
      <c r="L14" s="60">
        <v>158961721</v>
      </c>
      <c r="M14" s="27">
        <f t="shared" si="21"/>
        <v>166.90980705000001</v>
      </c>
      <c r="N14" s="17"/>
      <c r="O14" s="25"/>
      <c r="P14" s="34" t="str">
        <f t="shared" si="22"/>
        <v>INTRALOT</v>
      </c>
      <c r="Q14" s="43">
        <v>1115.721</v>
      </c>
      <c r="R14" s="43">
        <v>1202.354</v>
      </c>
      <c r="S14" s="41">
        <v>1374.021</v>
      </c>
      <c r="T14" s="41">
        <v>1539.43</v>
      </c>
      <c r="U14" s="41">
        <v>1853.2</v>
      </c>
      <c r="V14" s="41">
        <v>1235.5</v>
      </c>
      <c r="W14" s="41">
        <v>1323.6</v>
      </c>
      <c r="X14" s="74">
        <v>1461.308</v>
      </c>
      <c r="Y14" s="74">
        <v>1534.3733999999999</v>
      </c>
      <c r="Z14" s="32"/>
      <c r="AA14" s="34" t="str">
        <f t="shared" si="9"/>
        <v>INTRALOT</v>
      </c>
      <c r="AB14" s="41">
        <v>152.66200000000001</v>
      </c>
      <c r="AC14" s="41">
        <v>153.80600000000001</v>
      </c>
      <c r="AD14" s="41">
        <v>177.536</v>
      </c>
      <c r="AE14" s="41">
        <v>194.83099999999999</v>
      </c>
      <c r="AF14" s="41">
        <v>175.4</v>
      </c>
      <c r="AG14" s="41">
        <v>164.9</v>
      </c>
      <c r="AH14" s="41">
        <v>175.8</v>
      </c>
      <c r="AI14" s="74">
        <v>181.07400000000001</v>
      </c>
      <c r="AJ14" s="74">
        <v>190.1277</v>
      </c>
      <c r="AK14" s="32"/>
      <c r="AL14" s="34" t="str">
        <f t="shared" si="23"/>
        <v>INTRALOT</v>
      </c>
      <c r="AM14" s="41">
        <v>33.917000000000002</v>
      </c>
      <c r="AN14" s="41">
        <v>17.701000000000001</v>
      </c>
      <c r="AO14" s="41">
        <v>6.1159999999999997</v>
      </c>
      <c r="AP14" s="41">
        <v>-4.5670000000000002</v>
      </c>
      <c r="AQ14" s="41">
        <v>-49.5</v>
      </c>
      <c r="AR14" s="41">
        <v>-65.150000000000006</v>
      </c>
      <c r="AS14" s="41">
        <v>0.9</v>
      </c>
      <c r="AT14" s="74">
        <v>1</v>
      </c>
      <c r="AU14" s="74">
        <v>8.5</v>
      </c>
      <c r="AV14" s="32"/>
      <c r="AW14" s="1">
        <f>AM14/($L$14/1000000)</f>
        <v>0.21336583289759425</v>
      </c>
      <c r="AX14" s="1">
        <f t="shared" ref="AX14:BC14" si="86">AN14/($L$14/1000000)</f>
        <v>0.11135385229001138</v>
      </c>
      <c r="AY14" s="1">
        <f t="shared" si="86"/>
        <v>3.8474671521705528E-2</v>
      </c>
      <c r="AZ14" s="1">
        <f t="shared" si="86"/>
        <v>-2.8730187187643745E-2</v>
      </c>
      <c r="BA14" s="1">
        <f t="shared" si="86"/>
        <v>-0.31139572274761668</v>
      </c>
      <c r="BB14" s="1">
        <f t="shared" si="86"/>
        <v>-0.40984709771731775</v>
      </c>
      <c r="BC14" s="1">
        <f t="shared" si="86"/>
        <v>5.6617404135930307E-3</v>
      </c>
      <c r="BD14" s="1">
        <f t="shared" ref="BD14" si="87">AT14/($L$14/1000000)</f>
        <v>6.2908226817700343E-3</v>
      </c>
      <c r="BE14" s="1">
        <f t="shared" ref="BE14" si="88">AU14/($L$14/1000000)</f>
        <v>5.3471992795045289E-2</v>
      </c>
      <c r="BF14" s="32"/>
      <c r="BG14" s="34" t="str">
        <f t="shared" si="27"/>
        <v>INTRALOT</v>
      </c>
      <c r="BH14" s="41">
        <v>284.09800000000001</v>
      </c>
      <c r="BI14" s="41">
        <v>299.36</v>
      </c>
      <c r="BJ14" s="41">
        <v>302.98</v>
      </c>
      <c r="BK14" s="41">
        <v>267.45100000000002</v>
      </c>
      <c r="BL14" s="41">
        <v>217.47900000000001</v>
      </c>
      <c r="BM14" s="41">
        <v>129.56299999999999</v>
      </c>
      <c r="BN14" s="41">
        <v>127.542</v>
      </c>
      <c r="BO14" s="74">
        <v>128.24199999999999</v>
      </c>
      <c r="BP14" s="74">
        <v>134.19199999999998</v>
      </c>
      <c r="BQ14" s="25"/>
      <c r="BR14" s="36" t="str">
        <f>C14</f>
        <v>INTRALOT</v>
      </c>
      <c r="BS14" s="35" t="str">
        <f t="shared" si="29"/>
        <v>November 14, 2017</v>
      </c>
      <c r="BT14" s="101" t="s">
        <v>111</v>
      </c>
      <c r="BU14" s="96" t="s">
        <v>113</v>
      </c>
      <c r="BX14" s="24">
        <v>302103219557</v>
      </c>
      <c r="BY14" s="25"/>
      <c r="BZ14" s="34" t="str">
        <f>BR14</f>
        <v>INTRALOT</v>
      </c>
      <c r="CA14" s="25"/>
      <c r="CB14" s="33">
        <f>$M$14/AM14</f>
        <v>4.921125307367987</v>
      </c>
      <c r="CC14" s="33">
        <f t="shared" ref="CC14:CF14" si="89">$M$14/AN14</f>
        <v>9.4293998672391393</v>
      </c>
      <c r="CD14" s="33">
        <f t="shared" si="89"/>
        <v>27.290681335840421</v>
      </c>
      <c r="CE14" s="33">
        <f t="shared" si="89"/>
        <v>-36.546925125903222</v>
      </c>
      <c r="CF14" s="33">
        <f t="shared" si="89"/>
        <v>-3.3719152939393942</v>
      </c>
      <c r="CG14" s="33">
        <f>$M$14/AR14</f>
        <v>-2.5619310368380659</v>
      </c>
      <c r="CH14" s="33">
        <f>$M$14/AS14</f>
        <v>185.45534116666667</v>
      </c>
      <c r="CI14" s="33">
        <f t="shared" ref="CI14:CJ14" si="90">$M$14/AT14</f>
        <v>166.90980705000001</v>
      </c>
      <c r="CJ14" s="33">
        <f t="shared" si="90"/>
        <v>19.636447888235296</v>
      </c>
      <c r="CK14" s="25"/>
      <c r="CL14" s="33">
        <f>$M$14/Q14</f>
        <v>0.1495981585450126</v>
      </c>
      <c r="CM14" s="33">
        <f t="shared" ref="CM14:CR14" si="91">$M$14/R14</f>
        <v>0.13881918889944225</v>
      </c>
      <c r="CN14" s="33">
        <f t="shared" si="91"/>
        <v>0.12147544109587846</v>
      </c>
      <c r="CO14" s="33">
        <f t="shared" si="91"/>
        <v>0.10842312222705806</v>
      </c>
      <c r="CP14" s="33">
        <f t="shared" si="91"/>
        <v>9.0065727957047273E-2</v>
      </c>
      <c r="CQ14" s="33">
        <f t="shared" si="91"/>
        <v>0.13509494702549577</v>
      </c>
      <c r="CR14" s="33">
        <f t="shared" si="91"/>
        <v>0.12610290650498643</v>
      </c>
      <c r="CS14" s="33">
        <f t="shared" ref="CS14" si="92">$M$14/X14</f>
        <v>0.11421945753393536</v>
      </c>
      <c r="CT14" s="33">
        <f t="shared" ref="CT14" si="93">$M$14/Y14</f>
        <v>0.10878043574660511</v>
      </c>
      <c r="CU14" s="25"/>
      <c r="CV14" s="33">
        <f>$M$14/BH14</f>
        <v>0.58750785661989879</v>
      </c>
      <c r="CW14" s="33">
        <f t="shared" ref="CW14:DB14" si="94">$M$14/BI14</f>
        <v>0.55755547518038484</v>
      </c>
      <c r="CX14" s="33">
        <f t="shared" si="94"/>
        <v>0.55089381163773188</v>
      </c>
      <c r="CY14" s="33">
        <f t="shared" si="94"/>
        <v>0.62407621227813692</v>
      </c>
      <c r="CZ14" s="33">
        <f t="shared" si="94"/>
        <v>0.7674755128081332</v>
      </c>
      <c r="DA14" s="33">
        <f t="shared" si="94"/>
        <v>1.2882521016802639</v>
      </c>
      <c r="DB14" s="33">
        <f t="shared" si="94"/>
        <v>1.3086654360916405</v>
      </c>
      <c r="DC14" s="33">
        <f t="shared" ref="DC14" si="95">$M$14/BO14</f>
        <v>1.3015221772118342</v>
      </c>
      <c r="DD14" s="33">
        <f t="shared" ref="DD14" si="96">$M$14/BP14</f>
        <v>1.2438133946136882</v>
      </c>
      <c r="DE14" s="25"/>
      <c r="DF14" s="34" t="str">
        <f t="shared" si="38"/>
        <v>INTRALOT</v>
      </c>
      <c r="DG14" s="25"/>
    </row>
    <row r="15" spans="2:111">
      <c r="B15" s="2">
        <f t="shared" si="39"/>
        <v>8</v>
      </c>
      <c r="C15" s="13" t="s">
        <v>160</v>
      </c>
      <c r="D15" s="6" t="s">
        <v>26</v>
      </c>
      <c r="E15" s="14" t="s">
        <v>86</v>
      </c>
      <c r="F15" s="14" t="s">
        <v>87</v>
      </c>
      <c r="G15" s="14" t="s">
        <v>86</v>
      </c>
      <c r="H15" s="14" t="s">
        <v>85</v>
      </c>
      <c r="I15" s="25"/>
      <c r="J15" s="77"/>
      <c r="K15" s="59">
        <v>13.27</v>
      </c>
      <c r="L15" s="60">
        <v>136059759</v>
      </c>
      <c r="M15" s="27">
        <f t="shared" si="21"/>
        <v>1805.5130019300002</v>
      </c>
      <c r="N15" s="17"/>
      <c r="O15" s="25"/>
      <c r="P15" s="34" t="str">
        <f t="shared" si="22"/>
        <v>JUMBO **</v>
      </c>
      <c r="Q15" s="42">
        <v>487.33482700000002</v>
      </c>
      <c r="R15" s="42">
        <v>489.97216100000003</v>
      </c>
      <c r="S15" s="41">
        <v>494.28850299999999</v>
      </c>
      <c r="T15" s="41">
        <v>502.185</v>
      </c>
      <c r="U15" s="41">
        <v>541.84715300000005</v>
      </c>
      <c r="V15" s="41">
        <v>582.5</v>
      </c>
      <c r="W15" s="41">
        <v>637.55732799999998</v>
      </c>
      <c r="X15" s="41">
        <v>681.42994499999998</v>
      </c>
      <c r="Y15" s="108">
        <v>735.5</v>
      </c>
      <c r="Z15" s="25"/>
      <c r="AA15" s="34" t="str">
        <f t="shared" si="9"/>
        <v>JUMBO **</v>
      </c>
      <c r="AB15" s="41">
        <v>130</v>
      </c>
      <c r="AC15" s="41">
        <v>121</v>
      </c>
      <c r="AD15" s="41">
        <v>134.41999999999999</v>
      </c>
      <c r="AE15" s="41">
        <v>134</v>
      </c>
      <c r="AF15" s="41">
        <v>147</v>
      </c>
      <c r="AG15" s="41">
        <v>159</v>
      </c>
      <c r="AH15" s="41">
        <v>184</v>
      </c>
      <c r="AI15" s="41">
        <v>195</v>
      </c>
      <c r="AJ15" s="108">
        <v>210.5</v>
      </c>
      <c r="AK15" s="25"/>
      <c r="AL15" s="34" t="str">
        <f t="shared" si="23"/>
        <v>JUMBO **</v>
      </c>
      <c r="AM15" s="41">
        <v>79.162994999999995</v>
      </c>
      <c r="AN15" s="41">
        <v>94.669262000000003</v>
      </c>
      <c r="AO15" s="41">
        <v>97.304704999999998</v>
      </c>
      <c r="AP15" s="41">
        <v>73.962000000000003</v>
      </c>
      <c r="AQ15" s="41">
        <v>101.249161</v>
      </c>
      <c r="AR15" s="41">
        <v>104.8</v>
      </c>
      <c r="AS15" s="41">
        <v>121.263661</v>
      </c>
      <c r="AT15" s="41">
        <v>131.00810899999999</v>
      </c>
      <c r="AU15" s="108">
        <v>140.5</v>
      </c>
      <c r="AV15" s="25"/>
      <c r="AW15" s="1">
        <f>AM15/($L$15/1000000)</f>
        <v>0.58182518903329816</v>
      </c>
      <c r="AX15" s="1">
        <f t="shared" ref="AX15:BC15" si="97">AN15/($L$15/1000000)</f>
        <v>0.69579178072776093</v>
      </c>
      <c r="AY15" s="1">
        <f t="shared" si="97"/>
        <v>0.71516152692876656</v>
      </c>
      <c r="AZ15" s="1">
        <f t="shared" si="97"/>
        <v>0.54359937533036495</v>
      </c>
      <c r="BA15" s="1">
        <f t="shared" si="97"/>
        <v>0.74415214126610341</v>
      </c>
      <c r="BB15" s="1">
        <f t="shared" si="97"/>
        <v>0.77024978414080525</v>
      </c>
      <c r="BC15" s="1">
        <f t="shared" si="97"/>
        <v>0.89125294570013158</v>
      </c>
      <c r="BD15" s="1">
        <f t="shared" ref="BD15" si="98">AT15/($L$15/1000000)</f>
        <v>0.96287182898802559</v>
      </c>
      <c r="BE15" s="1">
        <f t="shared" ref="BE15" si="99">AU15/($L$15/1000000)</f>
        <v>1.032634491142969</v>
      </c>
      <c r="BF15" s="25"/>
      <c r="BG15" s="34" t="str">
        <f t="shared" si="27"/>
        <v>JUMBO **</v>
      </c>
      <c r="BH15" s="41">
        <v>452.473185</v>
      </c>
      <c r="BI15" s="41">
        <v>522.94993199999999</v>
      </c>
      <c r="BJ15" s="41">
        <v>592.91241300000002</v>
      </c>
      <c r="BK15" s="41">
        <v>639.11599999999999</v>
      </c>
      <c r="BL15" s="41">
        <v>744.510358</v>
      </c>
      <c r="BM15" s="41">
        <v>797.2</v>
      </c>
      <c r="BN15" s="41">
        <v>915.59062700000004</v>
      </c>
      <c r="BO15" s="41">
        <v>961.67302800000004</v>
      </c>
      <c r="BP15" s="108">
        <v>1065.1500000000001</v>
      </c>
      <c r="BQ15" s="25"/>
      <c r="BR15" s="109" t="str">
        <f t="shared" ref="BR15:BR20" si="100">C15</f>
        <v>JUMBO **</v>
      </c>
      <c r="BS15" s="35" t="str">
        <f t="shared" si="29"/>
        <v>November 14, 2017</v>
      </c>
      <c r="BT15" s="101" t="s">
        <v>122</v>
      </c>
      <c r="BU15" s="96" t="s">
        <v>123</v>
      </c>
      <c r="BX15" s="24">
        <v>302103219557</v>
      </c>
      <c r="BY15" s="25"/>
      <c r="BZ15" s="34" t="str">
        <f t="shared" ref="BZ15:BZ20" si="101">BR15</f>
        <v>JUMBO **</v>
      </c>
      <c r="CA15" s="25"/>
      <c r="CB15" s="33">
        <f>$M$15/AM15</f>
        <v>22.807537813974829</v>
      </c>
      <c r="CC15" s="33">
        <f t="shared" ref="CC15:CF15" si="102">$M$15/AN15</f>
        <v>19.071797580190285</v>
      </c>
      <c r="CD15" s="33">
        <f t="shared" si="102"/>
        <v>18.555248710018702</v>
      </c>
      <c r="CE15" s="33">
        <f t="shared" si="102"/>
        <v>24.411359913604286</v>
      </c>
      <c r="CF15" s="33">
        <f t="shared" si="102"/>
        <v>17.832374946099556</v>
      </c>
      <c r="CG15" s="33">
        <f>$M$15/AR15</f>
        <v>17.228177499332062</v>
      </c>
      <c r="CH15" s="33">
        <f>$M$15/AS15</f>
        <v>14.88915135037858</v>
      </c>
      <c r="CI15" s="33">
        <f t="shared" ref="CI15:CJ15" si="103">$M$15/AT15</f>
        <v>13.78168890240222</v>
      </c>
      <c r="CJ15" s="33">
        <f t="shared" si="103"/>
        <v>12.850626348256229</v>
      </c>
      <c r="CK15" s="25"/>
      <c r="CL15" s="33">
        <f>$M$15/Q15</f>
        <v>3.7048716855403403</v>
      </c>
      <c r="CM15" s="33">
        <f t="shared" ref="CM15:CR15" si="104">$M$15/R15</f>
        <v>3.6849297687547602</v>
      </c>
      <c r="CN15" s="33">
        <f t="shared" si="104"/>
        <v>3.6527513607371933</v>
      </c>
      <c r="CO15" s="33">
        <f t="shared" si="104"/>
        <v>3.5953144795842173</v>
      </c>
      <c r="CP15" s="33">
        <f t="shared" si="104"/>
        <v>3.332144483796891</v>
      </c>
      <c r="CQ15" s="33">
        <f t="shared" si="104"/>
        <v>3.0995931363605154</v>
      </c>
      <c r="CR15" s="33">
        <f t="shared" si="104"/>
        <v>2.8319225936808623</v>
      </c>
      <c r="CS15" s="33">
        <f t="shared" ref="CS15" si="105">$M$15/X15</f>
        <v>2.649594452339485</v>
      </c>
      <c r="CT15" s="33">
        <f t="shared" ref="CT15" si="106">$M$15/Y15</f>
        <v>2.4548103357307958</v>
      </c>
      <c r="CU15" s="25"/>
      <c r="CV15" s="33">
        <f>$M$15/BH15</f>
        <v>3.990320447232691</v>
      </c>
      <c r="CW15" s="33">
        <f t="shared" ref="CW15:DB15" si="107">$M$15/BI15</f>
        <v>3.4525542340638458</v>
      </c>
      <c r="CX15" s="33">
        <f t="shared" si="107"/>
        <v>3.0451597273778113</v>
      </c>
      <c r="CY15" s="33">
        <f t="shared" si="107"/>
        <v>2.8250161190300358</v>
      </c>
      <c r="CZ15" s="33">
        <f t="shared" si="107"/>
        <v>2.4251012528290441</v>
      </c>
      <c r="DA15" s="33">
        <f t="shared" si="107"/>
        <v>2.2648181158178629</v>
      </c>
      <c r="DB15" s="33">
        <f t="shared" si="107"/>
        <v>1.9719653616877841</v>
      </c>
      <c r="DC15" s="33">
        <f t="shared" ref="DC15" si="108">$M$15/BO15</f>
        <v>1.8774707716248855</v>
      </c>
      <c r="DD15" s="33">
        <f t="shared" ref="DD15" si="109">$M$15/BP15</f>
        <v>1.695078629235319</v>
      </c>
      <c r="DE15" s="25"/>
      <c r="DF15" s="34" t="str">
        <f t="shared" si="38"/>
        <v>JUMBO **</v>
      </c>
      <c r="DG15" s="25"/>
    </row>
    <row r="16" spans="2:111">
      <c r="B16" s="2">
        <f t="shared" si="39"/>
        <v>9</v>
      </c>
      <c r="C16" s="13" t="s">
        <v>57</v>
      </c>
      <c r="D16" s="6" t="s">
        <v>18</v>
      </c>
      <c r="E16" s="6" t="s">
        <v>58</v>
      </c>
      <c r="F16" s="6" t="s">
        <v>59</v>
      </c>
      <c r="G16" s="6" t="s">
        <v>60</v>
      </c>
      <c r="H16" s="6" t="s">
        <v>61</v>
      </c>
      <c r="I16" s="25"/>
      <c r="J16" s="77"/>
      <c r="K16" s="59">
        <v>3.94</v>
      </c>
      <c r="L16" s="60">
        <v>13586500</v>
      </c>
      <c r="M16" s="27">
        <f t="shared" si="21"/>
        <v>53.530809999999995</v>
      </c>
      <c r="O16" s="25"/>
      <c r="P16" s="34" t="str">
        <f t="shared" si="22"/>
        <v>KORRES</v>
      </c>
      <c r="Q16" s="42">
        <v>44.114725999999997</v>
      </c>
      <c r="R16" s="42">
        <v>42.679754000000003</v>
      </c>
      <c r="S16" s="41">
        <v>40.033999999999999</v>
      </c>
      <c r="T16" s="41">
        <v>39.245241</v>
      </c>
      <c r="U16" s="41">
        <v>50.555464000000001</v>
      </c>
      <c r="V16" s="41">
        <v>54.493439000000002</v>
      </c>
      <c r="W16" s="41">
        <v>54.553803000000002</v>
      </c>
      <c r="X16" s="108">
        <v>52.5</v>
      </c>
      <c r="Y16" s="108">
        <v>50.15</v>
      </c>
      <c r="Z16" s="25"/>
      <c r="AA16" s="34" t="str">
        <f t="shared" si="9"/>
        <v>KORRES</v>
      </c>
      <c r="AB16" s="41">
        <v>8.3465179999999997</v>
      </c>
      <c r="AC16" s="41">
        <v>7.6227260000000001</v>
      </c>
      <c r="AD16" s="41">
        <v>4</v>
      </c>
      <c r="AE16" s="41">
        <v>7</v>
      </c>
      <c r="AF16" s="41">
        <v>5.0999999999999996</v>
      </c>
      <c r="AG16" s="41">
        <v>8.2131489999999996</v>
      </c>
      <c r="AH16" s="41">
        <v>4.8990349999999996</v>
      </c>
      <c r="AI16" s="108">
        <v>4.5</v>
      </c>
      <c r="AJ16" s="108">
        <v>4.25</v>
      </c>
      <c r="AK16" s="25"/>
      <c r="AL16" s="34" t="str">
        <f t="shared" si="23"/>
        <v>KORRES</v>
      </c>
      <c r="AM16" s="41">
        <v>1.8532740000000001</v>
      </c>
      <c r="AN16" s="41">
        <v>-3.3587370000000001</v>
      </c>
      <c r="AO16" s="41">
        <v>-4.1769999999999996</v>
      </c>
      <c r="AP16" s="41">
        <v>-4.5075479999999999</v>
      </c>
      <c r="AQ16" s="41">
        <v>-1.862933</v>
      </c>
      <c r="AR16" s="41">
        <v>-1.3948959999999999</v>
      </c>
      <c r="AS16" s="41">
        <v>-2.320017</v>
      </c>
      <c r="AT16" s="108">
        <v>-2.4500000000000002</v>
      </c>
      <c r="AU16" s="108">
        <v>-2.15</v>
      </c>
      <c r="AV16" s="25"/>
      <c r="AW16" s="1">
        <f>AM16/($L$16/1000000)</f>
        <v>0.13640554962646748</v>
      </c>
      <c r="AX16" s="1">
        <f t="shared" ref="AX16:BC16" si="110">AN16/($L$16/1000000)</f>
        <v>-0.24721134950134327</v>
      </c>
      <c r="AY16" s="1">
        <f t="shared" si="110"/>
        <v>-0.30743752990100465</v>
      </c>
      <c r="AZ16" s="1">
        <f t="shared" si="110"/>
        <v>-0.33176668016045341</v>
      </c>
      <c r="BA16" s="1">
        <f t="shared" si="110"/>
        <v>-0.13711647591359069</v>
      </c>
      <c r="BB16" s="1">
        <f t="shared" si="110"/>
        <v>-0.10266779523792</v>
      </c>
      <c r="BC16" s="1">
        <f t="shared" si="110"/>
        <v>-0.17075898870202039</v>
      </c>
      <c r="BD16" s="1">
        <f t="shared" ref="BD16" si="111">AT16/($L$16/1000000)</f>
        <v>-0.18032605895558093</v>
      </c>
      <c r="BE16" s="1">
        <f t="shared" ref="BE16" si="112">AU16/($L$16/1000000)</f>
        <v>-0.15824531704265263</v>
      </c>
      <c r="BF16" s="25"/>
      <c r="BG16" s="34" t="str">
        <f t="shared" si="27"/>
        <v>KORRES</v>
      </c>
      <c r="BH16" s="41">
        <v>23.276216000000002</v>
      </c>
      <c r="BI16" s="41">
        <v>28.068154</v>
      </c>
      <c r="BJ16" s="41">
        <v>22.965008000000001</v>
      </c>
      <c r="BK16" s="41">
        <v>18.980356</v>
      </c>
      <c r="BL16" s="41">
        <v>16.977201000000001</v>
      </c>
      <c r="BM16" s="41">
        <v>16.133002999999999</v>
      </c>
      <c r="BN16" s="41">
        <v>13.660634999999999</v>
      </c>
      <c r="BO16" s="108">
        <f>BN16+(0.7*AT16)</f>
        <v>11.945634999999999</v>
      </c>
      <c r="BP16" s="108">
        <f>BO16+(0.7*AU16)</f>
        <v>10.440635</v>
      </c>
      <c r="BQ16" s="25"/>
      <c r="BR16" s="110" t="str">
        <f t="shared" si="100"/>
        <v>KORRES</v>
      </c>
      <c r="BS16" s="35" t="str">
        <f t="shared" si="29"/>
        <v>November 14, 2017</v>
      </c>
      <c r="BT16" s="101" t="s">
        <v>122</v>
      </c>
      <c r="BU16" s="96" t="s">
        <v>123</v>
      </c>
      <c r="BX16" s="24">
        <v>302103219557</v>
      </c>
      <c r="BY16" s="25"/>
      <c r="BZ16" s="34" t="str">
        <f t="shared" si="101"/>
        <v>KORRES</v>
      </c>
      <c r="CA16" s="25"/>
      <c r="CB16" s="33">
        <f>$M$16/AM16</f>
        <v>28.884455293712637</v>
      </c>
      <c r="CC16" s="33">
        <f t="shared" ref="CC16:CF16" si="113">$M$16/AN16</f>
        <v>-15.937779587982028</v>
      </c>
      <c r="CD16" s="33">
        <f t="shared" si="113"/>
        <v>-12.815611683026095</v>
      </c>
      <c r="CE16" s="33">
        <f t="shared" si="113"/>
        <v>-11.875815853763509</v>
      </c>
      <c r="CF16" s="33">
        <f t="shared" si="113"/>
        <v>-28.734694162377281</v>
      </c>
      <c r="CG16" s="33">
        <f>$M$16/AR16</f>
        <v>-38.376201523267682</v>
      </c>
      <c r="CH16" s="33">
        <f>$M$16/AS16</f>
        <v>-23.0734559272626</v>
      </c>
      <c r="CI16" s="33">
        <f t="shared" ref="CI16:CJ16" si="114">$M$16/AT16</f>
        <v>-21.849310204081629</v>
      </c>
      <c r="CJ16" s="33">
        <f t="shared" si="114"/>
        <v>-24.898051162790697</v>
      </c>
      <c r="CK16" s="25"/>
      <c r="CL16" s="33">
        <f>$M$16/Q16</f>
        <v>1.2134453696935577</v>
      </c>
      <c r="CM16" s="33">
        <f t="shared" ref="CM16:CR16" si="115">$M$16/R16</f>
        <v>1.2542436397360677</v>
      </c>
      <c r="CN16" s="33">
        <f t="shared" si="115"/>
        <v>1.3371336863665884</v>
      </c>
      <c r="CO16" s="33">
        <f t="shared" si="115"/>
        <v>1.36400767675245</v>
      </c>
      <c r="CP16" s="33">
        <f t="shared" si="115"/>
        <v>1.0588531043845231</v>
      </c>
      <c r="CQ16" s="33">
        <f t="shared" si="115"/>
        <v>0.98233495595680786</v>
      </c>
      <c r="CR16" s="33">
        <f t="shared" si="115"/>
        <v>0.98124799842093491</v>
      </c>
      <c r="CS16" s="33">
        <f t="shared" ref="CS16" si="116">$M$16/X16</f>
        <v>1.0196344761904761</v>
      </c>
      <c r="CT16" s="33">
        <f t="shared" ref="CT16" si="117">$M$16/Y16</f>
        <v>1.067413958125623</v>
      </c>
      <c r="CU16" s="25"/>
      <c r="CV16" s="33">
        <f>$M$16/BH16</f>
        <v>2.2998072367089217</v>
      </c>
      <c r="CW16" s="33">
        <f t="shared" ref="CW16:DB16" si="118">$M$16/BI16</f>
        <v>1.9071724488899411</v>
      </c>
      <c r="CX16" s="33">
        <f t="shared" si="118"/>
        <v>2.330972843553984</v>
      </c>
      <c r="CY16" s="33">
        <f t="shared" si="118"/>
        <v>2.8203269738460119</v>
      </c>
      <c r="CZ16" s="33">
        <f t="shared" si="118"/>
        <v>3.1530998543281661</v>
      </c>
      <c r="DA16" s="33">
        <f t="shared" si="118"/>
        <v>3.3180933518700764</v>
      </c>
      <c r="DB16" s="33">
        <f t="shared" si="118"/>
        <v>3.9186179851815086</v>
      </c>
      <c r="DC16" s="33">
        <f t="shared" ref="DC16" si="119">$M$16/BO16</f>
        <v>4.4812025480436999</v>
      </c>
      <c r="DD16" s="33">
        <f t="shared" ref="DD16" si="120">$M$16/BP16</f>
        <v>5.1271603690771679</v>
      </c>
      <c r="DE16" s="25"/>
      <c r="DF16" s="34" t="str">
        <f t="shared" si="38"/>
        <v>KORRES</v>
      </c>
      <c r="DG16" s="25"/>
    </row>
    <row r="17" spans="2:111">
      <c r="B17" s="2">
        <f t="shared" si="39"/>
        <v>10</v>
      </c>
      <c r="C17" s="13" t="s">
        <v>153</v>
      </c>
      <c r="D17" s="16" t="s">
        <v>21</v>
      </c>
      <c r="E17" s="16" t="s">
        <v>67</v>
      </c>
      <c r="F17" s="16" t="s">
        <v>68</v>
      </c>
      <c r="G17" s="16" t="s">
        <v>69</v>
      </c>
      <c r="H17" s="16" t="s">
        <v>70</v>
      </c>
      <c r="I17" s="25"/>
      <c r="J17" s="77"/>
      <c r="K17" s="61">
        <v>2.93</v>
      </c>
      <c r="L17" s="62">
        <v>33065136</v>
      </c>
      <c r="M17" s="27">
        <f t="shared" si="21"/>
        <v>96.880848480000012</v>
      </c>
      <c r="O17" s="25"/>
      <c r="P17" s="34" t="str">
        <f t="shared" si="22"/>
        <v>KRI-KRI</v>
      </c>
      <c r="Q17" s="42">
        <v>47.195965000000001</v>
      </c>
      <c r="R17" s="42">
        <v>47.907032999999998</v>
      </c>
      <c r="S17" s="41">
        <v>59.298999999999999</v>
      </c>
      <c r="T17" s="41">
        <v>68.128755999999996</v>
      </c>
      <c r="U17" s="41">
        <v>77.149640000000005</v>
      </c>
      <c r="V17" s="41">
        <v>66.950798000000006</v>
      </c>
      <c r="W17" s="41">
        <v>66.570167999999995</v>
      </c>
      <c r="X17" s="108">
        <v>75.5</v>
      </c>
      <c r="Y17" s="108">
        <v>82.15</v>
      </c>
      <c r="Z17" s="25"/>
      <c r="AA17" s="34" t="str">
        <f t="shared" si="9"/>
        <v>KRI-KRI</v>
      </c>
      <c r="AB17" s="41">
        <v>5.419721</v>
      </c>
      <c r="AC17" s="41">
        <v>5.1699400000000004</v>
      </c>
      <c r="AD17" s="41">
        <v>7.7469999999999999</v>
      </c>
      <c r="AE17" s="41">
        <v>7.5750000000000002</v>
      </c>
      <c r="AF17" s="41">
        <v>6.1920000000000002</v>
      </c>
      <c r="AG17" s="41">
        <v>7.3114460000000001</v>
      </c>
      <c r="AH17" s="41">
        <v>10.99</v>
      </c>
      <c r="AI17" s="108">
        <v>12.5</v>
      </c>
      <c r="AJ17" s="108">
        <v>13.75</v>
      </c>
      <c r="AK17" s="25"/>
      <c r="AL17" s="34" t="str">
        <f t="shared" si="23"/>
        <v>KRI-KRI</v>
      </c>
      <c r="AM17" s="41">
        <v>2.513592</v>
      </c>
      <c r="AN17" s="41">
        <v>2.21753</v>
      </c>
      <c r="AO17" s="41">
        <v>5.3490130000000002</v>
      </c>
      <c r="AP17" s="41">
        <v>5.1203329999999996</v>
      </c>
      <c r="AQ17" s="41">
        <v>3.5710459999999999</v>
      </c>
      <c r="AR17" s="41">
        <v>3.8432930000000001</v>
      </c>
      <c r="AS17" s="41">
        <v>6.2363429999999997</v>
      </c>
      <c r="AT17" s="108">
        <v>7.85</v>
      </c>
      <c r="AU17" s="108">
        <v>8.5500000000000007</v>
      </c>
      <c r="AV17" s="25"/>
      <c r="AW17" s="1">
        <f>AM17/($L$17/1000000)</f>
        <v>7.6019406059603084E-2</v>
      </c>
      <c r="AX17" s="1">
        <f t="shared" ref="AX17:BC17" si="121">AN17/($L$17/1000000)</f>
        <v>6.7065503677347635E-2</v>
      </c>
      <c r="AY17" s="1">
        <f t="shared" si="121"/>
        <v>0.16177199452619823</v>
      </c>
      <c r="AZ17" s="1">
        <f t="shared" si="121"/>
        <v>0.15485594857374846</v>
      </c>
      <c r="BA17" s="1">
        <f t="shared" si="121"/>
        <v>0.10800034211261068</v>
      </c>
      <c r="BB17" s="1">
        <f t="shared" si="121"/>
        <v>0.11623399946094279</v>
      </c>
      <c r="BC17" s="1">
        <f t="shared" si="121"/>
        <v>0.18860781337781279</v>
      </c>
      <c r="BD17" s="1">
        <f t="shared" ref="BD17" si="122">AT17/($L$17/1000000)</f>
        <v>0.23741018334235792</v>
      </c>
      <c r="BE17" s="1">
        <f t="shared" ref="BE17" si="123">AU17/($L$17/1000000)</f>
        <v>0.25858051816269562</v>
      </c>
      <c r="BF17" s="25"/>
      <c r="BG17" s="34" t="str">
        <f t="shared" si="27"/>
        <v>KRI-KRI</v>
      </c>
      <c r="BH17" s="41">
        <v>26.789527</v>
      </c>
      <c r="BI17" s="41">
        <v>29.007057</v>
      </c>
      <c r="BJ17" s="41">
        <v>32.587049</v>
      </c>
      <c r="BK17" s="41">
        <v>35.497726999999998</v>
      </c>
      <c r="BL17" s="41">
        <v>39.073531000000003</v>
      </c>
      <c r="BM17" s="41">
        <v>40.939050000000002</v>
      </c>
      <c r="BN17" s="41">
        <v>45.191485</v>
      </c>
      <c r="BO17" s="108">
        <f>BN17+(0.7*AT17)</f>
        <v>50.686484999999998</v>
      </c>
      <c r="BP17" s="108">
        <f>BO17+(0.7*AU17)</f>
        <v>56.671484999999997</v>
      </c>
      <c r="BQ17" s="25"/>
      <c r="BR17" s="109" t="str">
        <f t="shared" si="100"/>
        <v>KRI-KRI</v>
      </c>
      <c r="BS17" s="35" t="str">
        <f t="shared" si="29"/>
        <v>November 14, 2017</v>
      </c>
      <c r="BT17" s="101" t="s">
        <v>122</v>
      </c>
      <c r="BU17" s="96" t="s">
        <v>123</v>
      </c>
      <c r="BX17" s="24">
        <v>302103219557</v>
      </c>
      <c r="BY17" s="25"/>
      <c r="BZ17" s="34" t="str">
        <f t="shared" si="101"/>
        <v>KRI-KRI</v>
      </c>
      <c r="CA17" s="25"/>
      <c r="CB17" s="33">
        <f>$M$17/AM17</f>
        <v>38.542789951591196</v>
      </c>
      <c r="CC17" s="33">
        <f t="shared" ref="CC17:CF17" si="124">$M$17/AN17</f>
        <v>43.688630359003042</v>
      </c>
      <c r="CD17" s="33">
        <f t="shared" si="124"/>
        <v>18.111911203057463</v>
      </c>
      <c r="CE17" s="33">
        <f t="shared" si="124"/>
        <v>18.920810126997605</v>
      </c>
      <c r="CF17" s="33">
        <f t="shared" si="124"/>
        <v>27.129543691120197</v>
      </c>
      <c r="CG17" s="33">
        <f>$M$17/AR17</f>
        <v>25.207770648763965</v>
      </c>
      <c r="CH17" s="33">
        <f>$M$17/AS17</f>
        <v>15.534881336706466</v>
      </c>
      <c r="CI17" s="33">
        <f t="shared" ref="CI17:CJ17" si="125">$M$17/AT17</f>
        <v>12.341509360509557</v>
      </c>
      <c r="CJ17" s="33">
        <f t="shared" si="125"/>
        <v>11.331093389473684</v>
      </c>
      <c r="CK17" s="25"/>
      <c r="CL17" s="33">
        <f>$M$17/Q17</f>
        <v>2.0527358319720768</v>
      </c>
      <c r="CM17" s="33">
        <f t="shared" ref="CM17:CR17" si="126">$M$17/R17</f>
        <v>2.0222677634826605</v>
      </c>
      <c r="CN17" s="33">
        <f t="shared" si="126"/>
        <v>1.6337686719843507</v>
      </c>
      <c r="CO17" s="33">
        <f t="shared" si="126"/>
        <v>1.422025795979601</v>
      </c>
      <c r="CP17" s="33">
        <f t="shared" si="126"/>
        <v>1.2557524374708684</v>
      </c>
      <c r="CQ17" s="33">
        <f t="shared" si="126"/>
        <v>1.4470454628487028</v>
      </c>
      <c r="CR17" s="33">
        <f t="shared" si="126"/>
        <v>1.4553192727409072</v>
      </c>
      <c r="CS17" s="33">
        <f t="shared" ref="CS17" si="127">$M$17/X17</f>
        <v>1.2831900460927155</v>
      </c>
      <c r="CT17" s="33">
        <f t="shared" ref="CT17" si="128">$M$17/Y17</f>
        <v>1.1793164757151553</v>
      </c>
      <c r="CU17" s="25"/>
      <c r="CV17" s="33">
        <f>$M$17/BH17</f>
        <v>3.6163702509566522</v>
      </c>
      <c r="CW17" s="33">
        <f t="shared" ref="CW17:DB17" si="129">$M$17/BI17</f>
        <v>3.339906164213764</v>
      </c>
      <c r="CX17" s="33">
        <f t="shared" si="129"/>
        <v>2.9729862461617809</v>
      </c>
      <c r="CY17" s="33">
        <f t="shared" si="129"/>
        <v>2.7292127318461832</v>
      </c>
      <c r="CZ17" s="33">
        <f t="shared" si="129"/>
        <v>2.4794495404062666</v>
      </c>
      <c r="DA17" s="33">
        <f t="shared" si="129"/>
        <v>2.3664654768491209</v>
      </c>
      <c r="DB17" s="33">
        <f t="shared" si="129"/>
        <v>2.1437854604689361</v>
      </c>
      <c r="DC17" s="33">
        <f t="shared" ref="DC17" si="130">$M$17/BO17</f>
        <v>1.911374372872769</v>
      </c>
      <c r="DD17" s="33">
        <f t="shared" ref="DD17" si="131">$M$17/BP17</f>
        <v>1.7095166728029099</v>
      </c>
      <c r="DE17" s="25"/>
      <c r="DF17" s="34" t="str">
        <f t="shared" si="38"/>
        <v>KRI-KRI</v>
      </c>
      <c r="DG17" s="25"/>
    </row>
    <row r="18" spans="2:111">
      <c r="B18" s="2">
        <f t="shared" si="39"/>
        <v>11</v>
      </c>
      <c r="C18" s="13" t="s">
        <v>5</v>
      </c>
      <c r="D18" s="6" t="s">
        <v>19</v>
      </c>
      <c r="E18" s="6" t="s">
        <v>62</v>
      </c>
      <c r="F18" s="6" t="s">
        <v>63</v>
      </c>
      <c r="G18" s="6" t="s">
        <v>62</v>
      </c>
      <c r="H18" s="6" t="s">
        <v>64</v>
      </c>
      <c r="I18" s="25"/>
      <c r="J18" s="77"/>
      <c r="K18" s="59">
        <v>0.93</v>
      </c>
      <c r="L18" s="60">
        <v>10500000</v>
      </c>
      <c r="M18" s="27">
        <f t="shared" si="21"/>
        <v>9.7650000000000006</v>
      </c>
      <c r="O18" s="25"/>
      <c r="P18" s="34" t="str">
        <f t="shared" si="22"/>
        <v>MEVACO</v>
      </c>
      <c r="Q18" s="42">
        <v>21.024526999999999</v>
      </c>
      <c r="R18" s="42">
        <v>29.617156999999999</v>
      </c>
      <c r="S18" s="41">
        <v>31.425999999999998</v>
      </c>
      <c r="T18" s="41">
        <v>22.020859000000002</v>
      </c>
      <c r="U18" s="41">
        <v>13.672019000000001</v>
      </c>
      <c r="V18" s="41">
        <v>17.556201999999999</v>
      </c>
      <c r="W18" s="41">
        <v>17.23</v>
      </c>
      <c r="X18" s="108">
        <v>13.75</v>
      </c>
      <c r="Y18" s="108">
        <v>12.35</v>
      </c>
      <c r="Z18" s="25"/>
      <c r="AA18" s="34" t="str">
        <f t="shared" si="9"/>
        <v>MEVACO</v>
      </c>
      <c r="AB18" s="41">
        <v>1.3816660000000001</v>
      </c>
      <c r="AC18" s="41">
        <v>2.738359</v>
      </c>
      <c r="AD18" s="41">
        <v>3.424585</v>
      </c>
      <c r="AE18" s="41">
        <v>1.901964</v>
      </c>
      <c r="AF18" s="41">
        <v>0.55052599999999996</v>
      </c>
      <c r="AG18" s="41">
        <v>0.51069500000000001</v>
      </c>
      <c r="AH18" s="41">
        <v>0.44349</v>
      </c>
      <c r="AI18" s="108">
        <v>0.35</v>
      </c>
      <c r="AJ18" s="108">
        <v>0.31</v>
      </c>
      <c r="AK18" s="25"/>
      <c r="AL18" s="34" t="str">
        <f t="shared" si="23"/>
        <v>MEVACO</v>
      </c>
      <c r="AM18" s="41">
        <v>0.11808299999999999</v>
      </c>
      <c r="AN18" s="41">
        <v>0.94010899999999997</v>
      </c>
      <c r="AO18" s="41">
        <v>1.3915420000000001</v>
      </c>
      <c r="AP18" s="41">
        <v>2.0552999999999998E-2</v>
      </c>
      <c r="AQ18" s="41">
        <v>-0.69452133999999999</v>
      </c>
      <c r="AR18" s="41">
        <v>-1.0235989999999999</v>
      </c>
      <c r="AS18" s="41">
        <v>-0.27179399999999998</v>
      </c>
      <c r="AT18" s="108">
        <v>-0.5</v>
      </c>
      <c r="AU18" s="108">
        <v>-0.45</v>
      </c>
      <c r="AV18" s="25"/>
      <c r="AW18" s="1">
        <f>AM18/($L$18/1000000)</f>
        <v>1.1245999999999999E-2</v>
      </c>
      <c r="AX18" s="1">
        <f t="shared" ref="AX18:BC18" si="132">AN18/($L$18/1000000)</f>
        <v>8.9534190476190476E-2</v>
      </c>
      <c r="AY18" s="1">
        <f t="shared" si="132"/>
        <v>0.13252780952380952</v>
      </c>
      <c r="AZ18" s="1">
        <f t="shared" si="132"/>
        <v>1.9574285714285713E-3</v>
      </c>
      <c r="BA18" s="1">
        <f t="shared" si="132"/>
        <v>-6.6144889523809522E-2</v>
      </c>
      <c r="BB18" s="1">
        <f t="shared" si="132"/>
        <v>-9.7485619047619043E-2</v>
      </c>
      <c r="BC18" s="1">
        <f t="shared" si="132"/>
        <v>-2.5885142857142857E-2</v>
      </c>
      <c r="BD18" s="1">
        <f t="shared" ref="BD18" si="133">AT18/($L$18/1000000)</f>
        <v>-4.7619047619047616E-2</v>
      </c>
      <c r="BE18" s="1">
        <f t="shared" ref="BE18" si="134">AU18/($L$18/1000000)</f>
        <v>-4.2857142857142858E-2</v>
      </c>
      <c r="BF18" s="25"/>
      <c r="BG18" s="34" t="str">
        <f t="shared" si="27"/>
        <v>MEVACO</v>
      </c>
      <c r="BH18" s="41">
        <v>27.932486999999998</v>
      </c>
      <c r="BI18" s="41">
        <v>31.882652</v>
      </c>
      <c r="BJ18" s="41">
        <v>32.416747000000001</v>
      </c>
      <c r="BK18" s="41">
        <v>31.217839999999999</v>
      </c>
      <c r="BL18" s="41">
        <v>28.390167000000002</v>
      </c>
      <c r="BM18" s="41">
        <v>27.163176</v>
      </c>
      <c r="BN18" s="41">
        <v>26.887278999999999</v>
      </c>
      <c r="BO18" s="108">
        <v>26.15</v>
      </c>
      <c r="BP18" s="108">
        <f>BO18+(1*AU18)</f>
        <v>25.7</v>
      </c>
      <c r="BQ18" s="25"/>
      <c r="BR18" s="109" t="str">
        <f t="shared" si="100"/>
        <v>MEVACO</v>
      </c>
      <c r="BS18" s="35" t="str">
        <f t="shared" si="29"/>
        <v>November 14, 2017</v>
      </c>
      <c r="BT18" s="101" t="s">
        <v>122</v>
      </c>
      <c r="BU18" s="96" t="s">
        <v>123</v>
      </c>
      <c r="BX18" s="24">
        <v>302103219557</v>
      </c>
      <c r="BY18" s="25"/>
      <c r="BZ18" s="34" t="str">
        <f t="shared" si="101"/>
        <v>MEVACO</v>
      </c>
      <c r="CA18" s="25"/>
      <c r="CB18" s="33">
        <f>$M$18/AM18</f>
        <v>82.696069713675982</v>
      </c>
      <c r="CC18" s="33">
        <f t="shared" ref="CC18:CF18" si="135">$M$18/AN18</f>
        <v>10.387093411508667</v>
      </c>
      <c r="CD18" s="33">
        <f t="shared" si="135"/>
        <v>7.0173950912009841</v>
      </c>
      <c r="CE18" s="33">
        <f t="shared" si="135"/>
        <v>475.11312217194575</v>
      </c>
      <c r="CF18" s="33">
        <f t="shared" si="135"/>
        <v>-14.060043137047453</v>
      </c>
      <c r="CG18" s="33">
        <f>$M$18/AR18</f>
        <v>-9.5398686399654569</v>
      </c>
      <c r="CH18" s="33">
        <f>$M$18/AS18</f>
        <v>-35.927945429258926</v>
      </c>
      <c r="CI18" s="33">
        <f t="shared" ref="CI18:CJ18" si="136">$M$18/AT18</f>
        <v>-19.53</v>
      </c>
      <c r="CJ18" s="33">
        <f t="shared" si="136"/>
        <v>-21.7</v>
      </c>
      <c r="CK18" s="25"/>
      <c r="CL18" s="33">
        <f>$M$18/Q18</f>
        <v>0.46445753571531007</v>
      </c>
      <c r="CM18" s="33">
        <f t="shared" ref="CM18:CR18" si="137">$M$18/R18</f>
        <v>0.32970754080143483</v>
      </c>
      <c r="CN18" s="33">
        <f t="shared" si="137"/>
        <v>0.31072996881563042</v>
      </c>
      <c r="CO18" s="33">
        <f t="shared" si="137"/>
        <v>0.4434431917483328</v>
      </c>
      <c r="CP18" s="33">
        <f t="shared" si="137"/>
        <v>0.71423247729541628</v>
      </c>
      <c r="CQ18" s="33">
        <f t="shared" si="137"/>
        <v>0.55621369587795821</v>
      </c>
      <c r="CR18" s="33">
        <f t="shared" si="137"/>
        <v>0.56674405107370862</v>
      </c>
      <c r="CS18" s="33">
        <f t="shared" ref="CS18" si="138">$M$18/X18</f>
        <v>0.71018181818181825</v>
      </c>
      <c r="CT18" s="33">
        <f t="shared" ref="CT18" si="139">$M$18/Y18</f>
        <v>0.79068825910931184</v>
      </c>
      <c r="CU18" s="25"/>
      <c r="CV18" s="33">
        <f>$M$18/BH18</f>
        <v>0.34959293098391137</v>
      </c>
      <c r="CW18" s="33">
        <f t="shared" ref="CW18:DB18" si="140">$M$18/BI18</f>
        <v>0.30627941489936283</v>
      </c>
      <c r="CX18" s="33">
        <f t="shared" si="140"/>
        <v>0.30123318666120324</v>
      </c>
      <c r="CY18" s="33">
        <f t="shared" si="140"/>
        <v>0.31280191070234203</v>
      </c>
      <c r="CZ18" s="33">
        <f t="shared" si="140"/>
        <v>0.34395711726528416</v>
      </c>
      <c r="DA18" s="33">
        <f t="shared" si="140"/>
        <v>0.359494044437219</v>
      </c>
      <c r="DB18" s="33">
        <f t="shared" si="140"/>
        <v>0.3631829014754524</v>
      </c>
      <c r="DC18" s="33">
        <f t="shared" ref="DC18" si="141">$M$18/BO18</f>
        <v>0.37342256214149144</v>
      </c>
      <c r="DD18" s="33">
        <f t="shared" ref="DD18" si="142">$M$18/BP18</f>
        <v>0.37996108949416346</v>
      </c>
      <c r="DE18" s="25"/>
      <c r="DF18" s="34" t="str">
        <f t="shared" si="38"/>
        <v>MEVACO</v>
      </c>
      <c r="DG18" s="25"/>
    </row>
    <row r="19" spans="2:111">
      <c r="B19" s="2">
        <f t="shared" si="39"/>
        <v>12</v>
      </c>
      <c r="C19" s="4" t="s">
        <v>0</v>
      </c>
      <c r="D19" s="6" t="s">
        <v>17</v>
      </c>
      <c r="E19" s="6" t="s">
        <v>35</v>
      </c>
      <c r="F19" s="6" t="s">
        <v>36</v>
      </c>
      <c r="G19" s="6" t="s">
        <v>35</v>
      </c>
      <c r="H19" s="6" t="s">
        <v>38</v>
      </c>
      <c r="I19" s="25"/>
      <c r="J19" s="77"/>
      <c r="K19" s="59">
        <v>4.28</v>
      </c>
      <c r="L19" s="60">
        <v>12417000</v>
      </c>
      <c r="M19" s="27">
        <f t="shared" si="21"/>
        <v>53.144760000000005</v>
      </c>
      <c r="O19" s="25"/>
      <c r="P19" s="34" t="str">
        <f t="shared" si="22"/>
        <v>MLS</v>
      </c>
      <c r="Q19" s="41">
        <v>10.016605</v>
      </c>
      <c r="R19" s="41">
        <v>7.5409160000000002</v>
      </c>
      <c r="S19" s="41">
        <v>7.47</v>
      </c>
      <c r="T19" s="41">
        <v>9.0909999999999993</v>
      </c>
      <c r="U19" s="41">
        <v>14.38</v>
      </c>
      <c r="V19" s="41">
        <v>21.402999999999999</v>
      </c>
      <c r="W19" s="41">
        <v>25.38</v>
      </c>
      <c r="X19" s="74">
        <v>25.887599999999999</v>
      </c>
      <c r="Y19" s="74">
        <v>27.181979999999999</v>
      </c>
      <c r="Z19" s="32"/>
      <c r="AA19" s="34" t="str">
        <f t="shared" si="9"/>
        <v>MLS</v>
      </c>
      <c r="AB19" s="41">
        <v>4.388617</v>
      </c>
      <c r="AC19" s="41">
        <v>4.0660080000000001</v>
      </c>
      <c r="AD19" s="41">
        <v>4.9580000000000002</v>
      </c>
      <c r="AE19" s="41">
        <v>5.5710576100000004</v>
      </c>
      <c r="AF19" s="41">
        <v>5.58</v>
      </c>
      <c r="AG19" s="41">
        <v>5.0279999999999996</v>
      </c>
      <c r="AH19" s="41">
        <v>6.2779999999999996</v>
      </c>
      <c r="AI19" s="74">
        <v>6.02</v>
      </c>
      <c r="AJ19" s="74">
        <v>6.3209999999999997</v>
      </c>
      <c r="AK19" s="32"/>
      <c r="AL19" s="34" t="str">
        <f t="shared" si="23"/>
        <v>MLS</v>
      </c>
      <c r="AM19" s="41">
        <v>1.6396569999999999</v>
      </c>
      <c r="AN19" s="41">
        <v>1.3328759999999999</v>
      </c>
      <c r="AO19" s="41">
        <v>0.94277999999999995</v>
      </c>
      <c r="AP19" s="41">
        <v>1.1709719400000009</v>
      </c>
      <c r="AQ19" s="41">
        <v>1.6867000000000001</v>
      </c>
      <c r="AR19" s="41">
        <v>2.0219999999999998</v>
      </c>
      <c r="AS19" s="41">
        <v>2.2200000000000002</v>
      </c>
      <c r="AT19" s="74">
        <v>2.0099999999999998</v>
      </c>
      <c r="AU19" s="74">
        <v>2.1104999999999996</v>
      </c>
      <c r="AV19" s="32"/>
      <c r="AW19" s="1">
        <f>AM19/($L$19/1000000)</f>
        <v>0.13204936780220664</v>
      </c>
      <c r="AX19" s="1">
        <f t="shared" ref="AX19:BC19" si="143">AN19/($L$19/1000000)</f>
        <v>0.10734283643392123</v>
      </c>
      <c r="AY19" s="1">
        <f t="shared" si="143"/>
        <v>7.5926552307320608E-2</v>
      </c>
      <c r="AZ19" s="1">
        <f t="shared" si="143"/>
        <v>9.430393331722646E-2</v>
      </c>
      <c r="BA19" s="1">
        <f t="shared" si="143"/>
        <v>0.13583796408150117</v>
      </c>
      <c r="BB19" s="1">
        <f t="shared" si="143"/>
        <v>0.16284126600628171</v>
      </c>
      <c r="BC19" s="1">
        <f t="shared" si="143"/>
        <v>0.17878714665378112</v>
      </c>
      <c r="BD19" s="1">
        <f t="shared" ref="BD19" si="144">AT19/($L$19/1000000)</f>
        <v>0.16187484899734234</v>
      </c>
      <c r="BE19" s="1">
        <f t="shared" ref="BE19" si="145">AU19/($L$19/1000000)</f>
        <v>0.16996859144720944</v>
      </c>
      <c r="BF19" s="32"/>
      <c r="BG19" s="34" t="str">
        <f t="shared" si="27"/>
        <v>MLS</v>
      </c>
      <c r="BH19" s="41">
        <v>16.586338000000001</v>
      </c>
      <c r="BI19" s="41">
        <v>17.287019000000001</v>
      </c>
      <c r="BJ19" s="41">
        <v>17.670000000000002</v>
      </c>
      <c r="BK19" s="41">
        <v>19.462037609999999</v>
      </c>
      <c r="BL19" s="41">
        <v>21.116800000000001</v>
      </c>
      <c r="BM19" s="41">
        <v>22.587</v>
      </c>
      <c r="BN19" s="41">
        <v>23.884</v>
      </c>
      <c r="BO19" s="74">
        <v>25.291</v>
      </c>
      <c r="BP19" s="74">
        <v>26.768350000000002</v>
      </c>
      <c r="BQ19" s="25"/>
      <c r="BR19" s="36" t="str">
        <f t="shared" si="100"/>
        <v>MLS</v>
      </c>
      <c r="BS19" s="35" t="str">
        <f t="shared" si="29"/>
        <v>November 14, 2017</v>
      </c>
      <c r="BT19" s="101" t="s">
        <v>111</v>
      </c>
      <c r="BU19" s="96" t="s">
        <v>113</v>
      </c>
      <c r="BX19" s="24">
        <v>302103219557</v>
      </c>
      <c r="BY19" s="25"/>
      <c r="BZ19" s="34" t="str">
        <f t="shared" si="101"/>
        <v>MLS</v>
      </c>
      <c r="CA19" s="25"/>
      <c r="CB19" s="33">
        <f>$M$19/AM19</f>
        <v>32.412120339802783</v>
      </c>
      <c r="CC19" s="33">
        <f t="shared" ref="CC19:CF19" si="146">$M$19/AN19</f>
        <v>39.872246180439895</v>
      </c>
      <c r="CD19" s="33">
        <f t="shared" si="146"/>
        <v>56.37026665818113</v>
      </c>
      <c r="CE19" s="33">
        <f t="shared" si="146"/>
        <v>45.38516951994594</v>
      </c>
      <c r="CF19" s="33">
        <f t="shared" si="146"/>
        <v>31.508128297859727</v>
      </c>
      <c r="CG19" s="33">
        <f>$M$19/AR19</f>
        <v>26.283264094955495</v>
      </c>
      <c r="CH19" s="33">
        <f>$M$19/AS19</f>
        <v>23.939081081081081</v>
      </c>
      <c r="CI19" s="33">
        <f t="shared" ref="CI19:CJ19" si="147">$M$19/AT19</f>
        <v>26.440179104477618</v>
      </c>
      <c r="CJ19" s="33">
        <f t="shared" si="147"/>
        <v>25.181122956645353</v>
      </c>
      <c r="CK19" s="25"/>
      <c r="CL19" s="33">
        <f>$M$19/Q19</f>
        <v>5.3056659417038015</v>
      </c>
      <c r="CM19" s="33">
        <f t="shared" ref="CM19:CR19" si="148">$M$19/R19</f>
        <v>7.0475204869010613</v>
      </c>
      <c r="CN19" s="33">
        <f t="shared" si="148"/>
        <v>7.1144257028112463</v>
      </c>
      <c r="CO19" s="33">
        <f t="shared" si="148"/>
        <v>5.8458651413485878</v>
      </c>
      <c r="CP19" s="33">
        <f t="shared" si="148"/>
        <v>3.6957413073713492</v>
      </c>
      <c r="CQ19" s="33">
        <f t="shared" si="148"/>
        <v>2.4830519086109426</v>
      </c>
      <c r="CR19" s="33">
        <f t="shared" si="148"/>
        <v>2.0939621749408985</v>
      </c>
      <c r="CS19" s="33">
        <f t="shared" ref="CS19" si="149">$M$19/X19</f>
        <v>2.0529040930793125</v>
      </c>
      <c r="CT19" s="33">
        <f t="shared" ref="CT19" si="150">$M$19/Y19</f>
        <v>1.9551467553136308</v>
      </c>
      <c r="CU19" s="25"/>
      <c r="CV19" s="33">
        <f>$M$19/BH19</f>
        <v>3.2041286027090488</v>
      </c>
      <c r="CW19" s="33">
        <f t="shared" ref="CW19:DB19" si="151">$M$19/BI19</f>
        <v>3.0742582049571419</v>
      </c>
      <c r="CX19" s="33">
        <f t="shared" si="151"/>
        <v>3.0076264855687604</v>
      </c>
      <c r="CY19" s="33">
        <f t="shared" si="151"/>
        <v>2.7306883824278052</v>
      </c>
      <c r="CZ19" s="33">
        <f t="shared" si="151"/>
        <v>2.5167051826034248</v>
      </c>
      <c r="DA19" s="33">
        <f t="shared" si="151"/>
        <v>2.3528914862531547</v>
      </c>
      <c r="DB19" s="33">
        <f t="shared" si="151"/>
        <v>2.2251197454362757</v>
      </c>
      <c r="DC19" s="33">
        <f t="shared" ref="DC19" si="152">$M$19/BO19</f>
        <v>2.1013309082282237</v>
      </c>
      <c r="DD19" s="33">
        <f t="shared" ref="DD19" si="153">$M$19/BP19</f>
        <v>1.9853580814656115</v>
      </c>
      <c r="DE19" s="25"/>
      <c r="DF19" s="34" t="str">
        <f t="shared" si="38"/>
        <v>MLS</v>
      </c>
      <c r="DG19" s="25"/>
    </row>
    <row r="20" spans="2:111" ht="15" customHeight="1">
      <c r="B20" s="2">
        <f t="shared" si="39"/>
        <v>13</v>
      </c>
      <c r="C20" s="13" t="s">
        <v>8</v>
      </c>
      <c r="D20" s="6" t="s">
        <v>25</v>
      </c>
      <c r="E20" s="14" t="s">
        <v>82</v>
      </c>
      <c r="F20" s="14" t="s">
        <v>83</v>
      </c>
      <c r="G20" s="14" t="s">
        <v>82</v>
      </c>
      <c r="H20" s="14" t="s">
        <v>84</v>
      </c>
      <c r="I20" s="25"/>
      <c r="J20" s="77"/>
      <c r="K20" s="59">
        <v>19.98</v>
      </c>
      <c r="L20" s="60">
        <v>110782980</v>
      </c>
      <c r="M20" s="27">
        <f t="shared" si="21"/>
        <v>2213.4439404</v>
      </c>
      <c r="O20" s="25"/>
      <c r="P20" s="34" t="str">
        <f t="shared" si="22"/>
        <v>MOTOR OIL</v>
      </c>
      <c r="Q20" s="41">
        <v>6184.4350000000004</v>
      </c>
      <c r="R20" s="41">
        <v>8739.2749999999996</v>
      </c>
      <c r="S20" s="41">
        <v>9681.8829999999998</v>
      </c>
      <c r="T20" s="41">
        <v>9282.3389999999999</v>
      </c>
      <c r="U20" s="41">
        <v>9050.2000000000007</v>
      </c>
      <c r="V20" s="41">
        <v>7060.2150000000001</v>
      </c>
      <c r="W20" s="41">
        <v>6356.8549999999996</v>
      </c>
      <c r="X20" s="74">
        <v>7192.25</v>
      </c>
      <c r="Y20" s="74">
        <v>7302.3167149999999</v>
      </c>
      <c r="Z20" s="32"/>
      <c r="AA20" s="34" t="str">
        <f t="shared" si="9"/>
        <v>MOTOR OIL</v>
      </c>
      <c r="AB20" s="41">
        <v>236.99100000000001</v>
      </c>
      <c r="AC20" s="41">
        <v>338.93200000000002</v>
      </c>
      <c r="AD20" s="41">
        <v>270.62</v>
      </c>
      <c r="AE20" s="41">
        <v>182.9</v>
      </c>
      <c r="AF20" s="41">
        <v>50.28</v>
      </c>
      <c r="AG20" s="41">
        <v>492.05</v>
      </c>
      <c r="AH20" s="41">
        <v>603.495</v>
      </c>
      <c r="AI20" s="74">
        <v>701.23</v>
      </c>
      <c r="AJ20" s="74">
        <v>711.96128472445344</v>
      </c>
      <c r="AK20" s="32"/>
      <c r="AL20" s="34" t="str">
        <f t="shared" si="23"/>
        <v>MOTOR OIL</v>
      </c>
      <c r="AM20" s="41">
        <v>164.11199999999999</v>
      </c>
      <c r="AN20" s="41">
        <v>142.804</v>
      </c>
      <c r="AO20" s="41">
        <v>78.019000000000005</v>
      </c>
      <c r="AP20" s="41">
        <v>-4.681</v>
      </c>
      <c r="AQ20" s="41">
        <v>-83.3</v>
      </c>
      <c r="AR20" s="41">
        <v>204.81399999999999</v>
      </c>
      <c r="AS20" s="41">
        <v>297.84500000000003</v>
      </c>
      <c r="AT20" s="74">
        <v>356.03</v>
      </c>
      <c r="AU20" s="74">
        <v>361.47851090290936</v>
      </c>
      <c r="AV20" s="32"/>
      <c r="AW20" s="1">
        <f>AM20/($L$20/1000000)</f>
        <v>1.4813827900278544</v>
      </c>
      <c r="AX20" s="1">
        <f t="shared" ref="AX20:BC20" si="154">AN20/($L$20/1000000)</f>
        <v>1.2890427753432883</v>
      </c>
      <c r="AY20" s="1">
        <f t="shared" si="154"/>
        <v>0.70425077931646185</v>
      </c>
      <c r="AZ20" s="1">
        <f t="shared" si="154"/>
        <v>-4.2253783026959556E-2</v>
      </c>
      <c r="BA20" s="1">
        <f t="shared" si="154"/>
        <v>-0.75192055674978231</v>
      </c>
      <c r="BB20" s="1">
        <f t="shared" si="154"/>
        <v>1.8487857972406954</v>
      </c>
      <c r="BC20" s="1">
        <f t="shared" si="154"/>
        <v>2.6885447566043092</v>
      </c>
      <c r="BD20" s="1">
        <f t="shared" ref="BD20" si="155">AT20/($L$20/1000000)</f>
        <v>3.2137608141611644</v>
      </c>
      <c r="BE20" s="1">
        <f t="shared" ref="BE20" si="156">AU20/($L$20/1000000)</f>
        <v>3.2629426551164213</v>
      </c>
      <c r="BF20" s="32"/>
      <c r="BG20" s="34" t="str">
        <f t="shared" si="27"/>
        <v>MOTOR OIL</v>
      </c>
      <c r="BH20" s="41">
        <v>459.673</v>
      </c>
      <c r="BI20" s="41">
        <v>547.08399999999995</v>
      </c>
      <c r="BJ20" s="41">
        <v>569.55999999999995</v>
      </c>
      <c r="BK20" s="41">
        <v>520.43499999999995</v>
      </c>
      <c r="BL20" s="41">
        <v>412.06099999999998</v>
      </c>
      <c r="BM20" s="41">
        <v>602.34299999999996</v>
      </c>
      <c r="BN20" s="41">
        <v>821.93899999999996</v>
      </c>
      <c r="BO20" s="74">
        <v>1071.1599999999999</v>
      </c>
      <c r="BP20" s="74">
        <v>1324.1949576320364</v>
      </c>
      <c r="BQ20" s="25"/>
      <c r="BR20" s="36" t="str">
        <f t="shared" si="100"/>
        <v>MOTOR OIL</v>
      </c>
      <c r="BS20" s="35" t="str">
        <f t="shared" si="29"/>
        <v>November 14, 2017</v>
      </c>
      <c r="BT20" s="101" t="s">
        <v>111</v>
      </c>
      <c r="BU20" s="96" t="s">
        <v>113</v>
      </c>
      <c r="BX20" s="24">
        <v>302103219557</v>
      </c>
      <c r="BY20" s="25"/>
      <c r="BZ20" s="34" t="str">
        <f t="shared" si="101"/>
        <v>MOTOR OIL</v>
      </c>
      <c r="CA20" s="25"/>
      <c r="CB20" s="33">
        <f>$M$20/AM20</f>
        <v>13.487398486399533</v>
      </c>
      <c r="CC20" s="33">
        <f t="shared" ref="CC20:CF20" si="157">$M$20/AN20</f>
        <v>15.499873535755301</v>
      </c>
      <c r="CD20" s="33">
        <f t="shared" si="157"/>
        <v>28.370575634140398</v>
      </c>
      <c r="CE20" s="33">
        <f t="shared" si="157"/>
        <v>-472.85706908780173</v>
      </c>
      <c r="CF20" s="33">
        <f t="shared" si="157"/>
        <v>-26.571956067226893</v>
      </c>
      <c r="CG20" s="33">
        <f>$M$20/AR20</f>
        <v>10.807092974113099</v>
      </c>
      <c r="CH20" s="33">
        <f>$M$20/AS20</f>
        <v>7.4315296224546321</v>
      </c>
      <c r="CI20" s="33">
        <f t="shared" ref="CI20:CJ20" si="158">$M$20/AT20</f>
        <v>6.2170152526472489</v>
      </c>
      <c r="CJ20" s="33">
        <f t="shared" si="158"/>
        <v>6.123307122382486</v>
      </c>
      <c r="CK20" s="25"/>
      <c r="CL20" s="33">
        <f>$M$20/Q20</f>
        <v>0.35790560340596994</v>
      </c>
      <c r="CM20" s="33">
        <f t="shared" ref="CM20:CR20" si="159">$M$20/R20</f>
        <v>0.25327546511581339</v>
      </c>
      <c r="CN20" s="33">
        <f t="shared" si="159"/>
        <v>0.22861709239824526</v>
      </c>
      <c r="CO20" s="33">
        <f t="shared" si="159"/>
        <v>0.23845756337923016</v>
      </c>
      <c r="CP20" s="33">
        <f t="shared" si="159"/>
        <v>0.24457403597710545</v>
      </c>
      <c r="CQ20" s="33">
        <f t="shared" si="159"/>
        <v>0.31350942434472606</v>
      </c>
      <c r="CR20" s="33">
        <f t="shared" si="159"/>
        <v>0.34819795958850724</v>
      </c>
      <c r="CS20" s="33">
        <f t="shared" ref="CS20" si="160">$M$20/X20</f>
        <v>0.30775403252111649</v>
      </c>
      <c r="CT20" s="33">
        <f t="shared" ref="CT20" si="161">$M$20/Y20</f>
        <v>0.3031153025523079</v>
      </c>
      <c r="CU20" s="25"/>
      <c r="CV20" s="33">
        <f>$M$20/BH20</f>
        <v>4.8152576731720158</v>
      </c>
      <c r="CW20" s="33">
        <f t="shared" ref="CW20:DB20" si="162">$M$20/BI20</f>
        <v>4.0458941230231558</v>
      </c>
      <c r="CX20" s="33">
        <f t="shared" si="162"/>
        <v>3.8862348837699279</v>
      </c>
      <c r="CY20" s="33">
        <f t="shared" si="162"/>
        <v>4.2530651097639476</v>
      </c>
      <c r="CZ20" s="33">
        <f t="shared" si="162"/>
        <v>5.3716414327004989</v>
      </c>
      <c r="DA20" s="33">
        <f t="shared" si="162"/>
        <v>3.674723438970819</v>
      </c>
      <c r="DB20" s="33">
        <f t="shared" si="162"/>
        <v>2.6929540274886579</v>
      </c>
      <c r="DC20" s="33">
        <f t="shared" ref="DC20" si="163">$M$20/BO20</f>
        <v>2.0663989883864224</v>
      </c>
      <c r="DD20" s="33">
        <f t="shared" ref="DD20" si="164">$M$20/BP20</f>
        <v>1.6715393210363405</v>
      </c>
      <c r="DE20" s="25"/>
      <c r="DF20" s="34" t="str">
        <f t="shared" si="38"/>
        <v>MOTOR OIL</v>
      </c>
      <c r="DG20" s="25"/>
    </row>
    <row r="21" spans="2:111">
      <c r="B21" s="2">
        <f t="shared" si="39"/>
        <v>14</v>
      </c>
      <c r="C21" s="4" t="s">
        <v>4</v>
      </c>
      <c r="D21" s="6" t="s">
        <v>12</v>
      </c>
      <c r="E21" s="6" t="s">
        <v>55</v>
      </c>
      <c r="F21" s="6" t="s">
        <v>56</v>
      </c>
      <c r="G21" s="6" t="s">
        <v>53</v>
      </c>
      <c r="H21" s="6" t="s">
        <v>54</v>
      </c>
      <c r="I21" s="25"/>
      <c r="J21" s="77"/>
      <c r="K21" s="59">
        <v>15.15</v>
      </c>
      <c r="L21" s="60">
        <v>25000000</v>
      </c>
      <c r="M21" s="27">
        <f t="shared" si="21"/>
        <v>378.75</v>
      </c>
      <c r="O21" s="25"/>
      <c r="P21" s="34" t="str">
        <f t="shared" si="22"/>
        <v>OLP</v>
      </c>
      <c r="Q21" s="42">
        <v>116.720753</v>
      </c>
      <c r="R21" s="42">
        <v>105.12768800000001</v>
      </c>
      <c r="S21" s="41">
        <v>106.592</v>
      </c>
      <c r="T21" s="41">
        <v>108.63046900000001</v>
      </c>
      <c r="U21" s="41">
        <v>104.32</v>
      </c>
      <c r="V21" s="41">
        <v>99.88</v>
      </c>
      <c r="W21" s="41">
        <v>103.496607</v>
      </c>
      <c r="X21" s="108">
        <v>112.5</v>
      </c>
      <c r="Y21" s="108">
        <f>X21*1.05</f>
        <v>118.125</v>
      </c>
      <c r="Z21" s="25"/>
      <c r="AA21" s="34" t="str">
        <f t="shared" si="9"/>
        <v>OLP</v>
      </c>
      <c r="AB21" s="41">
        <v>26.652999999999999</v>
      </c>
      <c r="AC21" s="41">
        <v>28.456</v>
      </c>
      <c r="AD21" s="41">
        <v>24.16283</v>
      </c>
      <c r="AE21" s="41">
        <v>26.239028999999999</v>
      </c>
      <c r="AF21" s="41">
        <v>21.969263000000002</v>
      </c>
      <c r="AG21" s="41">
        <v>23.52</v>
      </c>
      <c r="AH21" s="41">
        <v>24.656579000000001</v>
      </c>
      <c r="AI21" s="108">
        <v>28.5</v>
      </c>
      <c r="AJ21" s="108">
        <v>30.25</v>
      </c>
      <c r="AK21" s="25"/>
      <c r="AL21" s="34" t="str">
        <f t="shared" si="23"/>
        <v>OLP</v>
      </c>
      <c r="AM21" s="41">
        <v>7.13</v>
      </c>
      <c r="AN21" s="41">
        <v>6.47</v>
      </c>
      <c r="AO21" s="41">
        <v>7.1773699999999998</v>
      </c>
      <c r="AP21" s="41">
        <v>8.0452449999999995</v>
      </c>
      <c r="AQ21" s="41">
        <v>6.76388284</v>
      </c>
      <c r="AR21" s="41">
        <v>8.375</v>
      </c>
      <c r="AS21" s="41">
        <v>6.6988760000000003</v>
      </c>
      <c r="AT21" s="108">
        <v>9.5</v>
      </c>
      <c r="AU21" s="108">
        <v>10.25</v>
      </c>
      <c r="AV21" s="25"/>
      <c r="AW21" s="1">
        <f>AM21/($L$21/1000000)</f>
        <v>0.28520000000000001</v>
      </c>
      <c r="AX21" s="1">
        <f t="shared" ref="AX21:BC21" si="165">AN21/($L$21/1000000)</f>
        <v>0.25879999999999997</v>
      </c>
      <c r="AY21" s="1">
        <f t="shared" si="165"/>
        <v>0.28709479999999998</v>
      </c>
      <c r="AZ21" s="1">
        <f t="shared" si="165"/>
        <v>0.32180979999999998</v>
      </c>
      <c r="BA21" s="1">
        <f t="shared" si="165"/>
        <v>0.27055531360000001</v>
      </c>
      <c r="BB21" s="1">
        <f t="shared" si="165"/>
        <v>0.33500000000000002</v>
      </c>
      <c r="BC21" s="1">
        <f t="shared" si="165"/>
        <v>0.26795504000000003</v>
      </c>
      <c r="BD21" s="1">
        <f t="shared" ref="BD21" si="166">AT21/($L$21/1000000)</f>
        <v>0.38</v>
      </c>
      <c r="BE21" s="1">
        <f t="shared" ref="BE21" si="167">AU21/($L$21/1000000)</f>
        <v>0.41</v>
      </c>
      <c r="BF21" s="25"/>
      <c r="BG21" s="34" t="str">
        <f t="shared" si="27"/>
        <v>OLP</v>
      </c>
      <c r="BH21" s="41">
        <v>149.084203</v>
      </c>
      <c r="BI21" s="41">
        <v>155.046212</v>
      </c>
      <c r="BJ21" s="41">
        <v>159.72999999999999</v>
      </c>
      <c r="BK21" s="41">
        <v>166.014419</v>
      </c>
      <c r="BL21" s="41" t="s">
        <v>169</v>
      </c>
      <c r="BM21" s="41">
        <v>174.315</v>
      </c>
      <c r="BN21" s="41">
        <v>177.59143499999999</v>
      </c>
      <c r="BO21" s="108">
        <f>BN21+(0.7*AT21)</f>
        <v>184.241435</v>
      </c>
      <c r="BP21" s="108">
        <f>BO21+(0.7*AU21)</f>
        <v>191.41643500000001</v>
      </c>
      <c r="BQ21" s="25"/>
      <c r="BR21" s="109" t="str">
        <f>C21</f>
        <v>OLP</v>
      </c>
      <c r="BS21" s="35" t="str">
        <f t="shared" si="29"/>
        <v>November 14, 2017</v>
      </c>
      <c r="BT21" s="101" t="s">
        <v>122</v>
      </c>
      <c r="BU21" s="96" t="s">
        <v>123</v>
      </c>
      <c r="BX21" s="24">
        <v>302103219557</v>
      </c>
      <c r="BY21" s="25"/>
      <c r="BZ21" s="34" t="str">
        <f>BR21</f>
        <v>OLP</v>
      </c>
      <c r="CA21" s="25"/>
      <c r="CB21" s="33">
        <f>$M$21/AM21</f>
        <v>53.120617110799436</v>
      </c>
      <c r="CC21" s="33">
        <f t="shared" ref="CC21:CF21" si="168">$M$21/AN21</f>
        <v>58.539412673879447</v>
      </c>
      <c r="CD21" s="33">
        <f t="shared" si="168"/>
        <v>52.770025789390822</v>
      </c>
      <c r="CE21" s="33">
        <f t="shared" si="168"/>
        <v>47.077497329167727</v>
      </c>
      <c r="CF21" s="33">
        <f t="shared" si="168"/>
        <v>55.995943300519976</v>
      </c>
      <c r="CG21" s="33">
        <f>$M$21/AR21</f>
        <v>45.223880597014926</v>
      </c>
      <c r="CH21" s="33">
        <f>$M$21/AS21</f>
        <v>56.539335852760971</v>
      </c>
      <c r="CI21" s="33">
        <f t="shared" ref="CI21:CJ21" si="169">$M$21/AT21</f>
        <v>39.868421052631582</v>
      </c>
      <c r="CJ21" s="33">
        <f t="shared" si="169"/>
        <v>36.951219512195124</v>
      </c>
      <c r="CK21" s="25"/>
      <c r="CL21" s="33">
        <f>$M$21/Q21</f>
        <v>3.2449242338249822</v>
      </c>
      <c r="CM21" s="33">
        <f t="shared" ref="CM21:CR21" si="170">$M$21/R21</f>
        <v>3.6027616245113272</v>
      </c>
      <c r="CN21" s="33">
        <f t="shared" si="170"/>
        <v>3.5532685379765838</v>
      </c>
      <c r="CO21" s="33">
        <f t="shared" si="170"/>
        <v>3.4865908569353592</v>
      </c>
      <c r="CP21" s="33">
        <f t="shared" si="170"/>
        <v>3.6306556748466261</v>
      </c>
      <c r="CQ21" s="33">
        <f t="shared" si="170"/>
        <v>3.7920504605526633</v>
      </c>
      <c r="CR21" s="33">
        <f t="shared" si="170"/>
        <v>3.6595402591313935</v>
      </c>
      <c r="CS21" s="33">
        <f t="shared" ref="CS21" si="171">$M$21/X21</f>
        <v>3.3666666666666667</v>
      </c>
      <c r="CT21" s="33">
        <f t="shared" ref="CT21" si="172">$M$21/Y21</f>
        <v>3.2063492063492065</v>
      </c>
      <c r="CU21" s="25"/>
      <c r="CV21" s="33">
        <f>$M$21/BH21</f>
        <v>2.5405106133209836</v>
      </c>
      <c r="CW21" s="33">
        <f t="shared" ref="CW21:DB21" si="173">$M$21/BI21</f>
        <v>2.4428200799900872</v>
      </c>
      <c r="CX21" s="33">
        <f t="shared" si="173"/>
        <v>2.3711888812370878</v>
      </c>
      <c r="CY21" s="33">
        <f t="shared" si="173"/>
        <v>2.2814283378602194</v>
      </c>
      <c r="CZ21" s="33" t="e">
        <f t="shared" si="173"/>
        <v>#VALUE!</v>
      </c>
      <c r="DA21" s="33">
        <f t="shared" si="173"/>
        <v>2.1727906376387573</v>
      </c>
      <c r="DB21" s="33">
        <f t="shared" si="173"/>
        <v>2.132704203893617</v>
      </c>
      <c r="DC21" s="33">
        <f t="shared" ref="DC21" si="174">$M$21/BO21</f>
        <v>2.0557264982222918</v>
      </c>
      <c r="DD21" s="33">
        <f t="shared" ref="DD21" si="175">$M$21/BP21</f>
        <v>1.9786702223348793</v>
      </c>
      <c r="DE21" s="25"/>
      <c r="DF21" s="34" t="str">
        <f t="shared" si="38"/>
        <v>OLP</v>
      </c>
      <c r="DG21" s="25"/>
    </row>
    <row r="22" spans="2:111" ht="14.25" customHeight="1">
      <c r="B22" s="2">
        <f t="shared" si="39"/>
        <v>15</v>
      </c>
      <c r="C22" s="13" t="s">
        <v>7</v>
      </c>
      <c r="D22" s="16" t="s">
        <v>22</v>
      </c>
      <c r="E22" s="29" t="s">
        <v>73</v>
      </c>
      <c r="F22" s="29" t="s">
        <v>74</v>
      </c>
      <c r="G22" s="29" t="s">
        <v>71</v>
      </c>
      <c r="H22" s="29" t="s">
        <v>72</v>
      </c>
      <c r="I22" s="25"/>
      <c r="J22" s="77"/>
      <c r="K22" s="59">
        <v>9.58</v>
      </c>
      <c r="L22" s="60">
        <v>319000000</v>
      </c>
      <c r="M22" s="27">
        <f t="shared" si="21"/>
        <v>3056.02</v>
      </c>
      <c r="O22" s="25"/>
      <c r="P22" s="34" t="str">
        <f t="shared" si="22"/>
        <v>OPAP</v>
      </c>
      <c r="Q22" s="41">
        <v>5140.0150000000003</v>
      </c>
      <c r="R22" s="41">
        <v>4358.4870000000001</v>
      </c>
      <c r="S22" s="41">
        <v>3971.6280000000002</v>
      </c>
      <c r="T22" s="41">
        <v>3711.05</v>
      </c>
      <c r="U22" s="41">
        <v>4259.0720000000001</v>
      </c>
      <c r="V22" s="41">
        <v>4257.317</v>
      </c>
      <c r="W22" s="41">
        <v>4229.9740000000002</v>
      </c>
      <c r="X22" s="74">
        <v>1380</v>
      </c>
      <c r="Y22" s="74">
        <v>1586.9999999999998</v>
      </c>
      <c r="Z22" s="32"/>
      <c r="AA22" s="34" t="str">
        <f t="shared" si="9"/>
        <v>OPAP</v>
      </c>
      <c r="AB22" s="41">
        <v>911.25199999999995</v>
      </c>
      <c r="AC22" s="41">
        <v>734.22400000000005</v>
      </c>
      <c r="AD22" s="41">
        <v>673.80500000000006</v>
      </c>
      <c r="AE22" s="41">
        <v>235.50054706550551</v>
      </c>
      <c r="AF22" s="41">
        <f>296.198+50.321</f>
        <v>346.51900000000001</v>
      </c>
      <c r="AG22" s="41">
        <v>377.10300000000001</v>
      </c>
      <c r="AH22" s="41">
        <v>307.54000000000002</v>
      </c>
      <c r="AI22" s="74">
        <v>270.60000000000002</v>
      </c>
      <c r="AJ22" s="74">
        <v>311.19</v>
      </c>
      <c r="AK22" s="32"/>
      <c r="AL22" s="34" t="str">
        <f t="shared" si="23"/>
        <v>OPAP</v>
      </c>
      <c r="AM22" s="41">
        <v>575.80200000000002</v>
      </c>
      <c r="AN22" s="41">
        <v>537.45799999999997</v>
      </c>
      <c r="AO22" s="41">
        <v>505.48700000000002</v>
      </c>
      <c r="AP22" s="41">
        <v>156.24</v>
      </c>
      <c r="AQ22" s="41">
        <v>194.99799999999999</v>
      </c>
      <c r="AR22" s="41">
        <v>210.71899999999999</v>
      </c>
      <c r="AS22" s="41">
        <v>170.23599999999999</v>
      </c>
      <c r="AT22" s="74">
        <v>138.44999999999999</v>
      </c>
      <c r="AU22" s="74">
        <v>159.21749999999997</v>
      </c>
      <c r="AV22" s="32"/>
      <c r="AW22" s="1">
        <f>AM22/($L$22/1000000)</f>
        <v>1.8050219435736679</v>
      </c>
      <c r="AX22" s="1">
        <f t="shared" ref="AX22:BC22" si="176">AN22/($L$22/1000000)</f>
        <v>1.6848213166144199</v>
      </c>
      <c r="AY22" s="1">
        <f t="shared" si="176"/>
        <v>1.5845987460815047</v>
      </c>
      <c r="AZ22" s="1">
        <f t="shared" si="176"/>
        <v>0.48978056426332289</v>
      </c>
      <c r="BA22" s="1">
        <f t="shared" si="176"/>
        <v>0.61127899686520371</v>
      </c>
      <c r="BB22" s="1">
        <f t="shared" si="176"/>
        <v>0.66056112852664572</v>
      </c>
      <c r="BC22" s="1">
        <f t="shared" si="176"/>
        <v>0.53365517241379312</v>
      </c>
      <c r="BD22" s="1">
        <f t="shared" ref="BD22" si="177">AT22/($L$22/1000000)</f>
        <v>0.43401253918495292</v>
      </c>
      <c r="BE22" s="1">
        <f t="shared" ref="BE22" si="178">AU22/($L$22/1000000)</f>
        <v>0.49911442006269585</v>
      </c>
      <c r="BF22" s="32"/>
      <c r="BG22" s="34" t="str">
        <f t="shared" si="27"/>
        <v>OPAP</v>
      </c>
      <c r="BH22" s="41">
        <v>696.57399999999996</v>
      </c>
      <c r="BI22" s="41">
        <v>889.51199999999994</v>
      </c>
      <c r="BJ22" s="41">
        <v>1165.319</v>
      </c>
      <c r="BK22" s="41">
        <v>1125.2829999999999</v>
      </c>
      <c r="BL22" s="41">
        <v>1167.6989999999998</v>
      </c>
      <c r="BM22" s="41">
        <v>1161.8219999999999</v>
      </c>
      <c r="BN22" s="41">
        <v>1035.277</v>
      </c>
      <c r="BO22" s="74">
        <v>1132.192</v>
      </c>
      <c r="BP22" s="74">
        <v>1243.6442500000001</v>
      </c>
      <c r="BQ22" s="25"/>
      <c r="BR22" s="36" t="str">
        <f t="shared" ref="BR22:BR26" si="179">C22</f>
        <v>OPAP</v>
      </c>
      <c r="BS22" s="35" t="str">
        <f>$K$5</f>
        <v>November 14, 2017</v>
      </c>
      <c r="BT22" s="101" t="s">
        <v>111</v>
      </c>
      <c r="BU22" s="96" t="s">
        <v>113</v>
      </c>
      <c r="BX22" s="24">
        <v>302103219557</v>
      </c>
      <c r="BY22" s="25"/>
      <c r="BZ22" s="34" t="str">
        <f t="shared" ref="BZ22:BZ26" si="180">BR22</f>
        <v>OPAP</v>
      </c>
      <c r="CA22" s="25"/>
      <c r="CB22" s="33">
        <f>$M$22/AM22</f>
        <v>5.3074147015814459</v>
      </c>
      <c r="CC22" s="33">
        <f t="shared" ref="CC22:CF22" si="181">$M$22/AN22</f>
        <v>5.6860629109623453</v>
      </c>
      <c r="CD22" s="33">
        <f t="shared" si="181"/>
        <v>6.0456945480299193</v>
      </c>
      <c r="CE22" s="33">
        <f t="shared" si="181"/>
        <v>19.559779825908858</v>
      </c>
      <c r="CF22" s="33">
        <f t="shared" si="181"/>
        <v>15.672058174955641</v>
      </c>
      <c r="CG22" s="33">
        <f>$M$22/AR22</f>
        <v>14.502821292811754</v>
      </c>
      <c r="CH22" s="33">
        <f>$M$22/AS22</f>
        <v>17.951667097441199</v>
      </c>
      <c r="CI22" s="33">
        <f t="shared" ref="CI22:CJ22" si="182">$M$22/AT22</f>
        <v>22.073094980137235</v>
      </c>
      <c r="CJ22" s="33">
        <f t="shared" si="182"/>
        <v>19.193995634901945</v>
      </c>
      <c r="CK22" s="25"/>
      <c r="CL22" s="33">
        <f>$M$22/Q22</f>
        <v>0.59455468515169696</v>
      </c>
      <c r="CM22" s="33">
        <f t="shared" ref="CM22:CR22" si="183">$M$22/R22</f>
        <v>0.70116533558549099</v>
      </c>
      <c r="CN22" s="33">
        <f t="shared" si="183"/>
        <v>0.76946279963783115</v>
      </c>
      <c r="CO22" s="33">
        <f t="shared" si="183"/>
        <v>0.82349200361083785</v>
      </c>
      <c r="CP22" s="33">
        <f t="shared" si="183"/>
        <v>0.71753189427180375</v>
      </c>
      <c r="CQ22" s="33">
        <f t="shared" si="183"/>
        <v>0.71782768349173909</v>
      </c>
      <c r="CR22" s="33">
        <f t="shared" si="183"/>
        <v>0.7224677976744065</v>
      </c>
      <c r="CS22" s="33">
        <f t="shared" ref="CS22" si="184">$M$22/X22</f>
        <v>2.2145072463768116</v>
      </c>
      <c r="CT22" s="33">
        <f t="shared" ref="CT22" si="185">$M$22/Y22</f>
        <v>1.9256584751102712</v>
      </c>
      <c r="CU22" s="25"/>
      <c r="CV22" s="33">
        <f>$M$22/BH22</f>
        <v>4.3872151415355729</v>
      </c>
      <c r="CW22" s="33">
        <f t="shared" ref="CW22:DB22" si="186">$M$22/BI22</f>
        <v>3.4356141344917215</v>
      </c>
      <c r="CX22" s="33">
        <f t="shared" si="186"/>
        <v>2.6224750476049907</v>
      </c>
      <c r="CY22" s="33">
        <f t="shared" si="186"/>
        <v>2.7157790529138004</v>
      </c>
      <c r="CZ22" s="33">
        <f t="shared" si="186"/>
        <v>2.6171299281749838</v>
      </c>
      <c r="DA22" s="33">
        <f t="shared" si="186"/>
        <v>2.6303685073961418</v>
      </c>
      <c r="DB22" s="33">
        <f t="shared" si="186"/>
        <v>2.9518863067565491</v>
      </c>
      <c r="DC22" s="33">
        <f t="shared" ref="DC22" si="187">$M$22/BO22</f>
        <v>2.6992064950114467</v>
      </c>
      <c r="DD22" s="33">
        <f t="shared" ref="DD22" si="188">$M$22/BP22</f>
        <v>2.4573104406666135</v>
      </c>
      <c r="DE22" s="25"/>
      <c r="DF22" s="34" t="str">
        <f t="shared" si="38"/>
        <v>OPAP</v>
      </c>
      <c r="DG22" s="25"/>
    </row>
    <row r="23" spans="2:111" ht="15" customHeight="1">
      <c r="B23" s="2">
        <f t="shared" si="39"/>
        <v>16</v>
      </c>
      <c r="C23" s="13" t="s">
        <v>9</v>
      </c>
      <c r="D23" s="6" t="s">
        <v>28</v>
      </c>
      <c r="E23" s="14" t="s">
        <v>93</v>
      </c>
      <c r="F23" s="14" t="s">
        <v>94</v>
      </c>
      <c r="G23" s="14" t="s">
        <v>91</v>
      </c>
      <c r="H23" s="14" t="s">
        <v>92</v>
      </c>
      <c r="I23" s="25"/>
      <c r="J23" s="77"/>
      <c r="K23" s="59">
        <v>9.98</v>
      </c>
      <c r="L23" s="60">
        <v>490150389</v>
      </c>
      <c r="M23" s="27">
        <f t="shared" si="21"/>
        <v>4891.7008822200005</v>
      </c>
      <c r="N23" s="17"/>
      <c r="O23" s="25"/>
      <c r="P23" s="34" t="str">
        <f t="shared" si="22"/>
        <v>OTE</v>
      </c>
      <c r="Q23" s="41">
        <v>5482.8</v>
      </c>
      <c r="R23" s="41">
        <v>5038.3</v>
      </c>
      <c r="S23" s="41">
        <v>4330.3</v>
      </c>
      <c r="T23" s="41">
        <v>4054.1</v>
      </c>
      <c r="U23" s="41">
        <v>3918.4</v>
      </c>
      <c r="V23" s="41">
        <v>3902.9</v>
      </c>
      <c r="W23" s="41">
        <v>3908.1</v>
      </c>
      <c r="X23" s="75">
        <v>3911</v>
      </c>
      <c r="Y23" s="75">
        <v>3925</v>
      </c>
      <c r="Z23" s="32"/>
      <c r="AA23" s="34" t="str">
        <f t="shared" si="9"/>
        <v>OTE</v>
      </c>
      <c r="AB23" s="41">
        <v>1747.9</v>
      </c>
      <c r="AC23" s="41">
        <v>1662.8</v>
      </c>
      <c r="AD23" s="41">
        <v>1392.9</v>
      </c>
      <c r="AE23" s="41">
        <v>1177.9000000000001</v>
      </c>
      <c r="AF23" s="41">
        <v>1385.5</v>
      </c>
      <c r="AG23" s="41">
        <v>1220.5</v>
      </c>
      <c r="AH23" s="41">
        <v>1267</v>
      </c>
      <c r="AI23" s="74">
        <v>1274.4010000000001</v>
      </c>
      <c r="AJ23" s="74">
        <v>1278.4789539674</v>
      </c>
      <c r="AK23" s="32"/>
      <c r="AL23" s="34" t="str">
        <f t="shared" si="23"/>
        <v>OTE</v>
      </c>
      <c r="AM23" s="41">
        <v>54.3</v>
      </c>
      <c r="AN23" s="41">
        <v>119.7</v>
      </c>
      <c r="AO23" s="41">
        <v>471.9</v>
      </c>
      <c r="AP23" s="41">
        <v>316.7</v>
      </c>
      <c r="AQ23" s="41">
        <v>267.39999999999998</v>
      </c>
      <c r="AR23" s="41">
        <v>151.9</v>
      </c>
      <c r="AS23" s="41">
        <v>140</v>
      </c>
      <c r="AT23" s="74">
        <v>145.32488127434999</v>
      </c>
      <c r="AU23" s="74">
        <v>145.78990615753406</v>
      </c>
      <c r="AV23" s="32"/>
      <c r="AW23" s="1">
        <f>AM23/($L$23/1000000)</f>
        <v>0.11078232562618653</v>
      </c>
      <c r="AX23" s="1">
        <f t="shared" ref="AX23:BC23" si="189">AN23/($L$23/1000000)</f>
        <v>0.24421076201573716</v>
      </c>
      <c r="AY23" s="1">
        <f t="shared" si="189"/>
        <v>0.96276573596680337</v>
      </c>
      <c r="AZ23" s="1">
        <f t="shared" si="189"/>
        <v>0.64612822331147834</v>
      </c>
      <c r="BA23" s="1">
        <f t="shared" si="189"/>
        <v>0.54554684847959989</v>
      </c>
      <c r="BB23" s="1">
        <f t="shared" si="189"/>
        <v>0.30990488513108166</v>
      </c>
      <c r="BC23" s="1">
        <f t="shared" si="189"/>
        <v>0.28562662224062824</v>
      </c>
      <c r="BD23" s="1">
        <f t="shared" ref="BD23" si="190">AT23/($L$23/1000000)</f>
        <v>0.29649039261366367</v>
      </c>
      <c r="BE23" s="1">
        <f t="shared" ref="BE23" si="191">AU23/($L$23/1000000)</f>
        <v>0.29743913180396159</v>
      </c>
      <c r="BF23" s="32"/>
      <c r="BG23" s="34" t="str">
        <f t="shared" si="27"/>
        <v>OTE</v>
      </c>
      <c r="BH23" s="41">
        <v>1099.5999999999999</v>
      </c>
      <c r="BI23" s="41">
        <v>1383.5</v>
      </c>
      <c r="BJ23" s="41">
        <v>1598.8</v>
      </c>
      <c r="BK23" s="41">
        <v>1920.3</v>
      </c>
      <c r="BL23" s="41">
        <v>2122</v>
      </c>
      <c r="BM23" s="41">
        <v>2257</v>
      </c>
      <c r="BN23" s="41">
        <v>2356</v>
      </c>
      <c r="BO23" s="74">
        <v>2457.7274168920449</v>
      </c>
      <c r="BP23" s="74">
        <v>2559.7803512023188</v>
      </c>
      <c r="BQ23" s="25"/>
      <c r="BR23" s="36" t="str">
        <f t="shared" si="179"/>
        <v>OTE</v>
      </c>
      <c r="BS23" s="35" t="str">
        <f t="shared" si="29"/>
        <v>November 14, 2017</v>
      </c>
      <c r="BT23" s="101" t="s">
        <v>111</v>
      </c>
      <c r="BU23" s="96" t="s">
        <v>113</v>
      </c>
      <c r="BX23" s="24">
        <v>302103219557</v>
      </c>
      <c r="BY23" s="25"/>
      <c r="BZ23" s="34" t="str">
        <f t="shared" si="180"/>
        <v>OTE</v>
      </c>
      <c r="CA23" s="25"/>
      <c r="CB23" s="33">
        <f>$M$23/AM23</f>
        <v>90.086572416574597</v>
      </c>
      <c r="CC23" s="33">
        <f t="shared" ref="CC23:CF23" si="192">$M$23/AN23</f>
        <v>40.866339868170428</v>
      </c>
      <c r="CD23" s="33">
        <f t="shared" si="192"/>
        <v>10.365969235473619</v>
      </c>
      <c r="CE23" s="33">
        <f t="shared" si="192"/>
        <v>15.445850591158827</v>
      </c>
      <c r="CF23" s="33">
        <f t="shared" si="192"/>
        <v>18.293570988107707</v>
      </c>
      <c r="CG23" s="33">
        <f>$M$23/AR23</f>
        <v>32.203429112705727</v>
      </c>
      <c r="CH23" s="33">
        <f>$M$23/AS23</f>
        <v>34.940720587285718</v>
      </c>
      <c r="CI23" s="33">
        <f t="shared" ref="CI23:CJ23" si="193">$M$23/AT23</f>
        <v>33.660449878402147</v>
      </c>
      <c r="CJ23" s="33">
        <f t="shared" si="193"/>
        <v>33.553083413979614</v>
      </c>
      <c r="CK23" s="25"/>
      <c r="CL23" s="33">
        <f>$M$23/Q23</f>
        <v>0.89219028274239442</v>
      </c>
      <c r="CM23" s="33">
        <f t="shared" ref="CM23:CR23" si="194">$M$23/R23</f>
        <v>0.97090305901196838</v>
      </c>
      <c r="CN23" s="33">
        <f t="shared" si="194"/>
        <v>1.1296448011038498</v>
      </c>
      <c r="CO23" s="33">
        <f t="shared" si="194"/>
        <v>1.2066058760810046</v>
      </c>
      <c r="CP23" s="33">
        <f t="shared" si="194"/>
        <v>1.2483924260463455</v>
      </c>
      <c r="CQ23" s="33">
        <f t="shared" si="194"/>
        <v>1.253350299064798</v>
      </c>
      <c r="CR23" s="33">
        <f t="shared" si="194"/>
        <v>1.251682628955247</v>
      </c>
      <c r="CS23" s="33">
        <f t="shared" ref="CS23" si="195">$M$23/X23</f>
        <v>1.2507545083661469</v>
      </c>
      <c r="CT23" s="33">
        <f t="shared" ref="CT23" si="196">$M$23/Y23</f>
        <v>1.2462932184000002</v>
      </c>
      <c r="CU23" s="25"/>
      <c r="CV23" s="33">
        <f>$M$23/BH23</f>
        <v>4.4486184814659886</v>
      </c>
      <c r="CW23" s="33">
        <f t="shared" ref="CW23:DB23" si="197">$M$23/BI23</f>
        <v>3.5357433192771959</v>
      </c>
      <c r="CX23" s="33">
        <f t="shared" si="197"/>
        <v>3.0596077572054043</v>
      </c>
      <c r="CY23" s="33">
        <f t="shared" si="197"/>
        <v>2.5473628507108268</v>
      </c>
      <c r="CZ23" s="33">
        <f t="shared" si="197"/>
        <v>2.30523132998115</v>
      </c>
      <c r="DA23" s="33">
        <f t="shared" si="197"/>
        <v>2.1673464254408508</v>
      </c>
      <c r="DB23" s="33">
        <f t="shared" si="197"/>
        <v>2.0762737191086589</v>
      </c>
      <c r="DC23" s="33">
        <f t="shared" ref="DC23" si="198">$M$23/BO23</f>
        <v>1.9903349934574406</v>
      </c>
      <c r="DD23" s="33">
        <f t="shared" ref="DD23" si="199">$M$23/BP23</f>
        <v>1.910984620193052</v>
      </c>
      <c r="DE23" s="25"/>
      <c r="DF23" s="34" t="str">
        <f t="shared" si="38"/>
        <v>OTE</v>
      </c>
      <c r="DG23" s="25"/>
    </row>
    <row r="24" spans="2:111">
      <c r="B24" s="2">
        <f t="shared" si="39"/>
        <v>17</v>
      </c>
      <c r="C24" s="13" t="s">
        <v>118</v>
      </c>
      <c r="D24" s="6" t="s">
        <v>23</v>
      </c>
      <c r="E24" s="14" t="s">
        <v>75</v>
      </c>
      <c r="F24" s="14" t="s">
        <v>76</v>
      </c>
      <c r="G24" s="14" t="s">
        <v>77</v>
      </c>
      <c r="H24" s="14" t="s">
        <v>78</v>
      </c>
      <c r="I24" s="25"/>
      <c r="J24" s="77"/>
      <c r="K24" s="59">
        <v>1.97</v>
      </c>
      <c r="L24" s="60">
        <v>232000000</v>
      </c>
      <c r="M24" s="27">
        <f t="shared" si="21"/>
        <v>457.04</v>
      </c>
      <c r="O24" s="25"/>
      <c r="P24" s="34" t="str">
        <f t="shared" si="22"/>
        <v>PPC (DEI)</v>
      </c>
      <c r="Q24" s="41">
        <v>5809.732</v>
      </c>
      <c r="R24" s="41">
        <v>5513.5519999999997</v>
      </c>
      <c r="S24" s="41">
        <v>5985.2219999999998</v>
      </c>
      <c r="T24" s="41">
        <v>5970.83</v>
      </c>
      <c r="U24" s="41">
        <v>5863.6570000000002</v>
      </c>
      <c r="V24" s="41">
        <v>5735.6559999999999</v>
      </c>
      <c r="W24" s="41">
        <v>5257.1970000000001</v>
      </c>
      <c r="X24" s="74">
        <v>5019</v>
      </c>
      <c r="Y24" s="74">
        <v>4768.05</v>
      </c>
      <c r="Z24" s="32"/>
      <c r="AA24" s="34" t="str">
        <f t="shared" si="9"/>
        <v>PPC (DEI)</v>
      </c>
      <c r="AB24" s="41">
        <v>1497.7</v>
      </c>
      <c r="AC24" s="41">
        <v>779.82</v>
      </c>
      <c r="AD24" s="41">
        <v>990.85500000000002</v>
      </c>
      <c r="AE24" s="41">
        <v>881.6</v>
      </c>
      <c r="AF24" s="41">
        <v>1022.1</v>
      </c>
      <c r="AG24" s="41">
        <v>828.42</v>
      </c>
      <c r="AH24" s="41">
        <v>1063.7</v>
      </c>
      <c r="AI24" s="74">
        <v>702.66000000000008</v>
      </c>
      <c r="AJ24" s="74">
        <v>667.52700000000004</v>
      </c>
      <c r="AK24" s="32"/>
      <c r="AL24" s="34" t="str">
        <f t="shared" si="23"/>
        <v>PPC (DEI)</v>
      </c>
      <c r="AM24" s="41">
        <v>557.92499999999995</v>
      </c>
      <c r="AN24" s="41">
        <v>-148.947</v>
      </c>
      <c r="AO24" s="41">
        <v>41.783000000000001</v>
      </c>
      <c r="AP24" s="41">
        <v>-225.28800000000001</v>
      </c>
      <c r="AQ24" s="41">
        <v>91.322000000000003</v>
      </c>
      <c r="AR24" s="41">
        <v>-102.58</v>
      </c>
      <c r="AS24" s="41">
        <v>67.52</v>
      </c>
      <c r="AT24" s="74">
        <v>32.4</v>
      </c>
      <c r="AU24" s="74">
        <v>30.779999999999998</v>
      </c>
      <c r="AV24" s="32"/>
      <c r="AW24" s="1">
        <f>AM24/($L$24/1000000)</f>
        <v>2.4048491379310342</v>
      </c>
      <c r="AX24" s="1">
        <f t="shared" ref="AX24:BC24" si="200">AN24/($L$24/1000000)</f>
        <v>-0.64201293103448276</v>
      </c>
      <c r="AY24" s="1">
        <f t="shared" si="200"/>
        <v>0.18009913793103449</v>
      </c>
      <c r="AZ24" s="1">
        <f t="shared" si="200"/>
        <v>-0.97106896551724142</v>
      </c>
      <c r="BA24" s="1">
        <f t="shared" si="200"/>
        <v>0.39362931034482762</v>
      </c>
      <c r="BB24" s="1">
        <f t="shared" si="200"/>
        <v>-0.4421551724137931</v>
      </c>
      <c r="BC24" s="1">
        <f t="shared" si="200"/>
        <v>0.29103448275862065</v>
      </c>
      <c r="BD24" s="1">
        <f t="shared" ref="BD24" si="201">AT24/($L$24/1000000)</f>
        <v>0.1396551724137931</v>
      </c>
      <c r="BE24" s="1">
        <f t="shared" ref="BE24" si="202">AU24/($L$24/1000000)</f>
        <v>0.13267241379310343</v>
      </c>
      <c r="BF24" s="32"/>
      <c r="BG24" s="34" t="str">
        <f t="shared" si="27"/>
        <v>PPC (DEI)</v>
      </c>
      <c r="BH24" s="41">
        <v>6769.5280000000002</v>
      </c>
      <c r="BI24" s="41">
        <v>6500.39</v>
      </c>
      <c r="BJ24" s="41">
        <v>5682.2489999999998</v>
      </c>
      <c r="BK24" s="41">
        <v>5403.5730000000003</v>
      </c>
      <c r="BL24" s="41">
        <v>6134.6589999999997</v>
      </c>
      <c r="BM24" s="41">
        <v>5911.4639999999999</v>
      </c>
      <c r="BN24" s="41">
        <v>5945.299</v>
      </c>
      <c r="BO24" s="74">
        <v>5967.9790000000003</v>
      </c>
      <c r="BP24" s="74">
        <v>5989.5250000000005</v>
      </c>
      <c r="BQ24" s="25"/>
      <c r="BR24" s="36" t="str">
        <f t="shared" si="179"/>
        <v>PPC (DEI)</v>
      </c>
      <c r="BS24" s="35" t="str">
        <f t="shared" si="29"/>
        <v>November 14, 2017</v>
      </c>
      <c r="BT24" s="101" t="s">
        <v>111</v>
      </c>
      <c r="BU24" s="96" t="s">
        <v>113</v>
      </c>
      <c r="BX24" s="24">
        <v>302103219557</v>
      </c>
      <c r="BY24" s="25"/>
      <c r="BZ24" s="34" t="str">
        <f t="shared" si="180"/>
        <v>PPC (DEI)</v>
      </c>
      <c r="CA24" s="25"/>
      <c r="CB24" s="33">
        <f>$M$24/AM24</f>
        <v>0.81917820495586335</v>
      </c>
      <c r="CC24" s="33">
        <f t="shared" ref="CC24:CF24" si="203">$M$24/AN24</f>
        <v>-3.0684740209604762</v>
      </c>
      <c r="CD24" s="33">
        <f t="shared" si="203"/>
        <v>10.93841993155111</v>
      </c>
      <c r="CE24" s="33">
        <f t="shared" si="203"/>
        <v>-2.0286921629203509</v>
      </c>
      <c r="CF24" s="33">
        <f t="shared" si="203"/>
        <v>5.0047086134775851</v>
      </c>
      <c r="CG24" s="33">
        <f>$M$24/AR24</f>
        <v>-4.455449405342172</v>
      </c>
      <c r="CH24" s="33">
        <f>$M$24/AS24</f>
        <v>6.7689573459715646</v>
      </c>
      <c r="CI24" s="33">
        <f t="shared" ref="CI24:CJ24" si="204">$M$24/AT24</f>
        <v>14.106172839506174</v>
      </c>
      <c r="CJ24" s="33">
        <f t="shared" si="204"/>
        <v>14.848602988953868</v>
      </c>
      <c r="CK24" s="25"/>
      <c r="CL24" s="33">
        <f>$M$24/Q24</f>
        <v>7.8668000520505946E-2</v>
      </c>
      <c r="CM24" s="33">
        <f t="shared" ref="CM24:CR24" si="205">$M$24/R24</f>
        <v>8.2893931171774571E-2</v>
      </c>
      <c r="CN24" s="33">
        <f t="shared" si="205"/>
        <v>7.6361411489832803E-2</v>
      </c>
      <c r="CO24" s="33">
        <f t="shared" si="205"/>
        <v>7.6545471902566317E-2</v>
      </c>
      <c r="CP24" s="33">
        <f t="shared" si="205"/>
        <v>7.7944531885135851E-2</v>
      </c>
      <c r="CQ24" s="33">
        <f t="shared" si="205"/>
        <v>7.9683997785083352E-2</v>
      </c>
      <c r="CR24" s="33">
        <f t="shared" si="205"/>
        <v>8.6936061174804749E-2</v>
      </c>
      <c r="CS24" s="33">
        <f t="shared" ref="CS24" si="206">$M$24/X24</f>
        <v>9.1061964534767892E-2</v>
      </c>
      <c r="CT24" s="33">
        <f t="shared" ref="CT24" si="207">$M$24/Y24</f>
        <v>9.5854699510281985E-2</v>
      </c>
      <c r="CU24" s="25"/>
      <c r="CV24" s="33">
        <f>$M$24/BH24</f>
        <v>6.7514308235374756E-2</v>
      </c>
      <c r="CW24" s="33">
        <f t="shared" ref="CW24:DB24" si="208">$M$24/BI24</f>
        <v>7.030962757619158E-2</v>
      </c>
      <c r="CX24" s="33">
        <f t="shared" si="208"/>
        <v>8.0432941252662468E-2</v>
      </c>
      <c r="CY24" s="33">
        <f t="shared" si="208"/>
        <v>8.4581072560692708E-2</v>
      </c>
      <c r="CZ24" s="33">
        <f t="shared" si="208"/>
        <v>7.4501288498676141E-2</v>
      </c>
      <c r="DA24" s="33">
        <f t="shared" si="208"/>
        <v>7.7314181393982953E-2</v>
      </c>
      <c r="DB24" s="33">
        <f t="shared" si="208"/>
        <v>7.6874182442296005E-2</v>
      </c>
      <c r="DC24" s="33">
        <f t="shared" ref="DC24" si="209">$M$24/BO24</f>
        <v>7.6582038911329947E-2</v>
      </c>
      <c r="DD24" s="33">
        <f t="shared" ref="DD24" si="210">$M$24/BP24</f>
        <v>7.6306551855113716E-2</v>
      </c>
      <c r="DE24" s="25"/>
      <c r="DF24" s="34" t="str">
        <f t="shared" si="38"/>
        <v>PPC (DEI)</v>
      </c>
      <c r="DG24" s="25"/>
    </row>
    <row r="25" spans="2:111">
      <c r="B25" s="2">
        <f t="shared" si="39"/>
        <v>18</v>
      </c>
      <c r="C25" s="4" t="s">
        <v>1</v>
      </c>
      <c r="D25" s="6" t="s">
        <v>16</v>
      </c>
      <c r="E25" s="6" t="s">
        <v>41</v>
      </c>
      <c r="F25" s="6" t="s">
        <v>42</v>
      </c>
      <c r="G25" s="6" t="s">
        <v>39</v>
      </c>
      <c r="H25" s="6" t="s">
        <v>40</v>
      </c>
      <c r="I25" s="25"/>
      <c r="J25" s="77"/>
      <c r="K25" s="59">
        <v>12.55</v>
      </c>
      <c r="L25" s="60">
        <v>34938742</v>
      </c>
      <c r="M25" s="27">
        <f t="shared" si="21"/>
        <v>438.48121209999999</v>
      </c>
      <c r="O25" s="25"/>
      <c r="P25" s="34" t="str">
        <f t="shared" si="22"/>
        <v>SARANTIS</v>
      </c>
      <c r="Q25" s="41">
        <v>223.34042299999999</v>
      </c>
      <c r="R25" s="41">
        <v>221.29339200000001</v>
      </c>
      <c r="S25" s="41">
        <v>235.99829</v>
      </c>
      <c r="T25" s="41">
        <v>236.58500000000001</v>
      </c>
      <c r="U25" s="41">
        <v>248.43600000000001</v>
      </c>
      <c r="V25" s="41">
        <v>278.76</v>
      </c>
      <c r="W25" s="41">
        <v>329.017</v>
      </c>
      <c r="X25" s="81">
        <v>352.7</v>
      </c>
      <c r="Y25" s="81">
        <v>373.06</v>
      </c>
      <c r="Z25" s="32"/>
      <c r="AA25" s="34" t="str">
        <f t="shared" si="9"/>
        <v>SARANTIS</v>
      </c>
      <c r="AB25" s="41">
        <v>20.481794000000001</v>
      </c>
      <c r="AC25" s="41">
        <v>19.619</v>
      </c>
      <c r="AD25" s="41">
        <v>21.166</v>
      </c>
      <c r="AE25" s="41">
        <v>23.065000000000001</v>
      </c>
      <c r="AF25" s="41">
        <v>25.64</v>
      </c>
      <c r="AG25" s="41">
        <f>24.801+3.722</f>
        <v>28.523</v>
      </c>
      <c r="AH25" s="41">
        <v>35.92</v>
      </c>
      <c r="AI25" s="82">
        <v>39.5</v>
      </c>
      <c r="AJ25" s="82">
        <v>41.51988636363636</v>
      </c>
      <c r="AK25" s="32"/>
      <c r="AL25" s="34" t="str">
        <f t="shared" si="23"/>
        <v>SARANTIS</v>
      </c>
      <c r="AM25" s="41">
        <v>9.5226950000000006</v>
      </c>
      <c r="AN25" s="41">
        <v>9.7358740000000008</v>
      </c>
      <c r="AO25" s="41">
        <v>12.154275999999999</v>
      </c>
      <c r="AP25" s="41">
        <v>15.526999999999999</v>
      </c>
      <c r="AQ25" s="41">
        <v>17.14</v>
      </c>
      <c r="AR25" s="41">
        <v>18.530999999999999</v>
      </c>
      <c r="AS25" s="41">
        <v>19.29</v>
      </c>
      <c r="AT25" s="81">
        <v>27.24</v>
      </c>
      <c r="AU25" s="81">
        <v>28.8</v>
      </c>
      <c r="AV25" s="32"/>
      <c r="AW25" s="1">
        <f>AM25/($L$25/1000000)</f>
        <v>0.27255403185380861</v>
      </c>
      <c r="AX25" s="1">
        <f t="shared" ref="AX25:BC25" si="211">AN25/($L$25/1000000)</f>
        <v>0.27865553945817517</v>
      </c>
      <c r="AY25" s="1">
        <f t="shared" si="211"/>
        <v>0.34787388738838965</v>
      </c>
      <c r="AZ25" s="1">
        <f t="shared" si="211"/>
        <v>0.44440638417948763</v>
      </c>
      <c r="BA25" s="1">
        <f t="shared" si="211"/>
        <v>0.49057290042097113</v>
      </c>
      <c r="BB25" s="1">
        <f t="shared" si="211"/>
        <v>0.53038543860566012</v>
      </c>
      <c r="BC25" s="1">
        <f t="shared" si="211"/>
        <v>0.55210917439443008</v>
      </c>
      <c r="BD25" s="1">
        <f t="shared" ref="BD25" si="212">AT25/($L$25/1000000)</f>
        <v>0.77965028048233675</v>
      </c>
      <c r="BE25" s="1">
        <f t="shared" ref="BE25" si="213">AU25/($L$25/1000000)</f>
        <v>0.82429985601656763</v>
      </c>
      <c r="BF25" s="32"/>
      <c r="BG25" s="34" t="str">
        <f t="shared" si="27"/>
        <v>SARANTIS</v>
      </c>
      <c r="BH25" s="41">
        <v>124.207629</v>
      </c>
      <c r="BI25" s="41">
        <v>126.525948</v>
      </c>
      <c r="BJ25" s="41">
        <v>142.60290000000001</v>
      </c>
      <c r="BK25" s="41">
        <v>154.44399999999999</v>
      </c>
      <c r="BL25" s="41">
        <v>159.63999999999999</v>
      </c>
      <c r="BM25" s="41">
        <v>166.405</v>
      </c>
      <c r="BN25" s="41">
        <v>182.964</v>
      </c>
      <c r="BO25" s="81">
        <v>205.77</v>
      </c>
      <c r="BP25" s="81">
        <v>228.87</v>
      </c>
      <c r="BQ25" s="25"/>
      <c r="BR25" s="36" t="str">
        <f t="shared" si="179"/>
        <v>SARANTIS</v>
      </c>
      <c r="BS25" s="35" t="str">
        <f t="shared" si="29"/>
        <v>November 14, 2017</v>
      </c>
      <c r="BT25" s="101" t="s">
        <v>111</v>
      </c>
      <c r="BU25" s="96" t="s">
        <v>113</v>
      </c>
      <c r="BV25" s="101" t="s">
        <v>165</v>
      </c>
      <c r="BW25" s="96" t="s">
        <v>164</v>
      </c>
      <c r="BX25" s="24">
        <v>302103219557</v>
      </c>
      <c r="BY25" s="25"/>
      <c r="BZ25" s="34" t="str">
        <f t="shared" si="180"/>
        <v>SARANTIS</v>
      </c>
      <c r="CA25" s="25"/>
      <c r="CB25" s="33">
        <f>$M$25/AM25</f>
        <v>46.045915793795764</v>
      </c>
      <c r="CC25" s="33">
        <f t="shared" ref="CC25:CF25" si="214">$M$25/AN25</f>
        <v>45.037683530004593</v>
      </c>
      <c r="CD25" s="33">
        <f t="shared" si="214"/>
        <v>36.07629217075538</v>
      </c>
      <c r="CE25" s="33">
        <f t="shared" si="214"/>
        <v>28.239918342242547</v>
      </c>
      <c r="CF25" s="33">
        <f t="shared" si="214"/>
        <v>25.582334428238038</v>
      </c>
      <c r="CG25" s="33">
        <f>$M$25/AR25</f>
        <v>23.662037240300037</v>
      </c>
      <c r="CH25" s="33">
        <f>$M$25/AS25</f>
        <v>22.731011513737688</v>
      </c>
      <c r="CI25" s="33">
        <f t="shared" ref="CI25:CJ25" si="215">$M$25/AT25</f>
        <v>16.096960796622614</v>
      </c>
      <c r="CJ25" s="33">
        <f t="shared" si="215"/>
        <v>15.225042086805555</v>
      </c>
      <c r="CK25" s="25"/>
      <c r="CL25" s="33">
        <f>$M$25/Q25</f>
        <v>1.9632863868087149</v>
      </c>
      <c r="CM25" s="33">
        <f t="shared" ref="CM25:CR25" si="216">$M$25/R25</f>
        <v>1.9814473814021523</v>
      </c>
      <c r="CN25" s="33">
        <f t="shared" si="216"/>
        <v>1.8579847002281245</v>
      </c>
      <c r="CO25" s="33">
        <f t="shared" si="216"/>
        <v>1.8533770615212291</v>
      </c>
      <c r="CP25" s="33">
        <f t="shared" si="216"/>
        <v>1.7649664786906889</v>
      </c>
      <c r="CQ25" s="33">
        <f t="shared" si="216"/>
        <v>1.5729703404362176</v>
      </c>
      <c r="CR25" s="33">
        <f t="shared" si="216"/>
        <v>1.3327007786831684</v>
      </c>
      <c r="CS25" s="33">
        <f t="shared" ref="CS25" si="217">$M$25/X25</f>
        <v>1.2432129631414801</v>
      </c>
      <c r="CT25" s="33">
        <f t="shared" ref="CT25" si="218">$M$25/Y25</f>
        <v>1.1753637808931539</v>
      </c>
      <c r="CU25" s="25"/>
      <c r="CV25" s="33">
        <f>$M$25/BH25</f>
        <v>3.5302276972052979</v>
      </c>
      <c r="CW25" s="33">
        <f t="shared" ref="CW25:DB25" si="219">$M$25/BI25</f>
        <v>3.4655437799999729</v>
      </c>
      <c r="CX25" s="33">
        <f t="shared" si="219"/>
        <v>3.074840778834091</v>
      </c>
      <c r="CY25" s="33">
        <f t="shared" si="219"/>
        <v>2.8390951548781436</v>
      </c>
      <c r="CZ25" s="33">
        <f t="shared" si="219"/>
        <v>2.7466876227762467</v>
      </c>
      <c r="DA25" s="33">
        <f t="shared" si="219"/>
        <v>2.6350242606892822</v>
      </c>
      <c r="DB25" s="33">
        <f t="shared" si="219"/>
        <v>2.3965436484772962</v>
      </c>
      <c r="DC25" s="33">
        <f t="shared" ref="DC25" si="220">$M$25/BO25</f>
        <v>2.130928765612091</v>
      </c>
      <c r="DD25" s="33">
        <f t="shared" ref="DD25" si="221">$M$25/BP25</f>
        <v>1.9158527203215798</v>
      </c>
      <c r="DE25" s="25"/>
      <c r="DF25" s="34" t="str">
        <f t="shared" si="38"/>
        <v>SARANTIS</v>
      </c>
      <c r="DG25" s="25"/>
    </row>
    <row r="26" spans="2:111">
      <c r="B26" s="2">
        <f t="shared" si="39"/>
        <v>19</v>
      </c>
      <c r="C26" s="4" t="s">
        <v>116</v>
      </c>
      <c r="D26" s="6" t="s">
        <v>13</v>
      </c>
      <c r="E26" s="6" t="s">
        <v>50</v>
      </c>
      <c r="F26" s="6" t="s">
        <v>51</v>
      </c>
      <c r="G26" s="6" t="s">
        <v>50</v>
      </c>
      <c r="H26" s="6" t="s">
        <v>52</v>
      </c>
      <c r="I26" s="25"/>
      <c r="J26" s="77"/>
      <c r="K26" s="59">
        <v>2.35</v>
      </c>
      <c r="L26" s="60">
        <v>43741452</v>
      </c>
      <c r="M26" s="27">
        <f t="shared" si="21"/>
        <v>102.79241220000002</v>
      </c>
      <c r="O26" s="25"/>
      <c r="P26" s="34" t="str">
        <f t="shared" si="22"/>
        <v>THRACE PLASTICS</v>
      </c>
      <c r="Q26" s="41">
        <v>234.52</v>
      </c>
      <c r="R26" s="41">
        <v>259.28500000000003</v>
      </c>
      <c r="S26" s="41">
        <v>264.74799999999999</v>
      </c>
      <c r="T26" s="41">
        <v>265.3</v>
      </c>
      <c r="U26" s="41">
        <v>278.18</v>
      </c>
      <c r="V26" s="41">
        <v>289.39600000000002</v>
      </c>
      <c r="W26" s="41">
        <v>291.89999999999998</v>
      </c>
      <c r="X26" s="74">
        <v>309</v>
      </c>
      <c r="Y26" s="74">
        <v>315</v>
      </c>
      <c r="Z26" s="32"/>
      <c r="AA26" s="34" t="str">
        <f t="shared" si="9"/>
        <v>THRACE PLASTICS</v>
      </c>
      <c r="AB26" s="41">
        <v>18.459</v>
      </c>
      <c r="AC26" s="41">
        <v>22.08</v>
      </c>
      <c r="AD26" s="41">
        <v>24.896999999999998</v>
      </c>
      <c r="AE26" s="41">
        <v>19.942496999999996</v>
      </c>
      <c r="AF26" s="41">
        <f>14.658+8.86</f>
        <v>23.518000000000001</v>
      </c>
      <c r="AG26" s="41">
        <v>28.979999999999997</v>
      </c>
      <c r="AH26" s="41">
        <f>22.905+12.255</f>
        <v>35.160000000000004</v>
      </c>
      <c r="AI26" s="74">
        <v>32.698800000000006</v>
      </c>
      <c r="AJ26" s="74">
        <v>35.5</v>
      </c>
      <c r="AK26" s="32"/>
      <c r="AL26" s="34" t="str">
        <f t="shared" si="23"/>
        <v>THRACE PLASTICS</v>
      </c>
      <c r="AM26" s="41">
        <v>1.07</v>
      </c>
      <c r="AN26" s="41">
        <v>4.4779999999999998</v>
      </c>
      <c r="AO26" s="41">
        <v>5.9480000000000004</v>
      </c>
      <c r="AP26" s="41">
        <v>2.4860000000000002</v>
      </c>
      <c r="AQ26" s="41">
        <v>6.5</v>
      </c>
      <c r="AR26" s="41">
        <v>9.7880000000000003</v>
      </c>
      <c r="AS26" s="41">
        <v>13.384</v>
      </c>
      <c r="AT26" s="74">
        <v>9.9</v>
      </c>
      <c r="AU26" s="74">
        <v>12.7</v>
      </c>
      <c r="AV26" s="32"/>
      <c r="AW26" s="1">
        <f>AM26/($L$26/1000000)</f>
        <v>2.4461922297412533E-2</v>
      </c>
      <c r="AX26" s="1">
        <f t="shared" ref="AX26:BC26" si="222">AN26/($L$26/1000000)</f>
        <v>0.10237428789515263</v>
      </c>
      <c r="AY26" s="1">
        <f t="shared" si="222"/>
        <v>0.13598085404206517</v>
      </c>
      <c r="AZ26" s="1">
        <f t="shared" si="222"/>
        <v>5.6833961524642575E-2</v>
      </c>
      <c r="BA26" s="1">
        <f t="shared" si="222"/>
        <v>0.14860046255437517</v>
      </c>
      <c r="BB26" s="1">
        <f t="shared" si="222"/>
        <v>0.22376943499726529</v>
      </c>
      <c r="BC26" s="1">
        <f t="shared" si="222"/>
        <v>0.30597978320427038</v>
      </c>
      <c r="BD26" s="1">
        <f t="shared" ref="BD26" si="223">AT26/($L$26/1000000)</f>
        <v>0.22632993527512529</v>
      </c>
      <c r="BE26" s="1">
        <f t="shared" ref="BE26" si="224">AU26/($L$26/1000000)</f>
        <v>0.29034244222162536</v>
      </c>
      <c r="BF26" s="32"/>
      <c r="BG26" s="34" t="str">
        <f t="shared" si="27"/>
        <v>THRACE PLASTICS</v>
      </c>
      <c r="BH26" s="41">
        <v>105.755</v>
      </c>
      <c r="BI26" s="41">
        <v>99.332999999999998</v>
      </c>
      <c r="BJ26" s="41">
        <v>109.58499999999999</v>
      </c>
      <c r="BK26" s="41">
        <v>112.242</v>
      </c>
      <c r="BL26" s="41">
        <v>110.84</v>
      </c>
      <c r="BM26" s="41">
        <v>127.39400000000001</v>
      </c>
      <c r="BN26" s="41">
        <v>120.672</v>
      </c>
      <c r="BO26" s="74">
        <v>127.602</v>
      </c>
      <c r="BP26" s="74">
        <v>136.49199999999999</v>
      </c>
      <c r="BQ26" s="25"/>
      <c r="BR26" s="36" t="str">
        <f t="shared" si="179"/>
        <v>THRACE PLASTICS</v>
      </c>
      <c r="BS26" s="35" t="str">
        <f t="shared" si="29"/>
        <v>November 14, 2017</v>
      </c>
      <c r="BT26" s="101" t="s">
        <v>111</v>
      </c>
      <c r="BU26" s="96" t="s">
        <v>113</v>
      </c>
      <c r="BX26" s="24">
        <v>302103219557</v>
      </c>
      <c r="BY26" s="25"/>
      <c r="BZ26" s="34" t="str">
        <f t="shared" si="180"/>
        <v>THRACE PLASTICS</v>
      </c>
      <c r="CA26" s="25"/>
      <c r="CB26" s="33">
        <f>$M$26/AM26</f>
        <v>96.067674953271037</v>
      </c>
      <c r="CC26" s="33">
        <f t="shared" ref="CC26:CF26" si="225">$M$26/AN26</f>
        <v>22.954982626172402</v>
      </c>
      <c r="CD26" s="33">
        <f t="shared" si="225"/>
        <v>17.281844687289848</v>
      </c>
      <c r="CE26" s="33">
        <f t="shared" si="225"/>
        <v>41.348516572807725</v>
      </c>
      <c r="CF26" s="33">
        <f t="shared" si="225"/>
        <v>15.814217261538463</v>
      </c>
      <c r="CG26" s="33">
        <f>$M$26/AR26</f>
        <v>10.501881099305272</v>
      </c>
      <c r="CH26" s="33">
        <f>$M$26/AS26</f>
        <v>7.6802459802749565</v>
      </c>
      <c r="CI26" s="33">
        <f t="shared" ref="CI26:CJ26" si="226">$M$26/AT26</f>
        <v>10.38307193939394</v>
      </c>
      <c r="CJ26" s="33">
        <f t="shared" si="226"/>
        <v>8.0938907244094498</v>
      </c>
      <c r="CK26" s="25"/>
      <c r="CL26" s="33">
        <f>$M$26/Q26</f>
        <v>0.43830979106259599</v>
      </c>
      <c r="CM26" s="33">
        <f t="shared" ref="CM26:CR26" si="227">$M$26/R26</f>
        <v>0.39644565709547414</v>
      </c>
      <c r="CN26" s="33">
        <f t="shared" si="227"/>
        <v>0.38826511323976015</v>
      </c>
      <c r="CO26" s="33">
        <f t="shared" si="227"/>
        <v>0.38745726422917454</v>
      </c>
      <c r="CP26" s="33">
        <f t="shared" si="227"/>
        <v>0.36951762240276087</v>
      </c>
      <c r="CQ26" s="33">
        <f t="shared" si="227"/>
        <v>0.35519638212000171</v>
      </c>
      <c r="CR26" s="33">
        <f t="shared" si="227"/>
        <v>0.35214940801644407</v>
      </c>
      <c r="CS26" s="33">
        <f t="shared" ref="CS26" si="228">$M$26/X26</f>
        <v>0.33266152815533984</v>
      </c>
      <c r="CT26" s="33">
        <f t="shared" ref="CT26" si="229">$M$26/Y26</f>
        <v>0.32632511809523812</v>
      </c>
      <c r="CU26" s="25"/>
      <c r="CV26" s="33">
        <f>$M$26/BH26</f>
        <v>0.97198630986714596</v>
      </c>
      <c r="CW26" s="33">
        <f t="shared" ref="CW26:DB26" si="230">$M$26/BI26</f>
        <v>1.034826414182598</v>
      </c>
      <c r="CX26" s="33">
        <f t="shared" si="230"/>
        <v>0.93801535064105512</v>
      </c>
      <c r="CY26" s="33">
        <f t="shared" si="230"/>
        <v>0.91581058961885931</v>
      </c>
      <c r="CZ26" s="33">
        <f t="shared" si="230"/>
        <v>0.92739455250811997</v>
      </c>
      <c r="DA26" s="33">
        <f t="shared" si="230"/>
        <v>0.80688582036830625</v>
      </c>
      <c r="DB26" s="33">
        <f t="shared" si="230"/>
        <v>0.85183316925218788</v>
      </c>
      <c r="DC26" s="33">
        <f t="shared" ref="DC26" si="231">$M$26/BO26</f>
        <v>0.80557054121408767</v>
      </c>
      <c r="DD26" s="33">
        <f t="shared" ref="DD26" si="232">$M$26/BP26</f>
        <v>0.75310210268733713</v>
      </c>
      <c r="DE26" s="25"/>
      <c r="DF26" s="34" t="str">
        <f t="shared" si="38"/>
        <v>THRACE PLASTICS</v>
      </c>
      <c r="DG26" s="25"/>
    </row>
    <row r="27" spans="2:111">
      <c r="B27" s="2">
        <f t="shared" si="39"/>
        <v>20</v>
      </c>
      <c r="C27" s="4" t="s">
        <v>3</v>
      </c>
      <c r="D27" s="6" t="s">
        <v>14</v>
      </c>
      <c r="E27" s="6" t="s">
        <v>46</v>
      </c>
      <c r="F27" s="6" t="s">
        <v>47</v>
      </c>
      <c r="G27" s="6" t="s">
        <v>48</v>
      </c>
      <c r="H27" s="6" t="s">
        <v>49</v>
      </c>
      <c r="I27" s="25"/>
      <c r="J27" s="77"/>
      <c r="K27" s="59">
        <v>19.86</v>
      </c>
      <c r="L27" s="60">
        <v>77063568</v>
      </c>
      <c r="M27" s="27">
        <f t="shared" si="7"/>
        <v>1530.4824604800001</v>
      </c>
      <c r="O27" s="25"/>
      <c r="P27" s="34" t="str">
        <f t="shared" si="8"/>
        <v>TITAN</v>
      </c>
      <c r="Q27" s="42">
        <v>1350.4880000000001</v>
      </c>
      <c r="R27" s="42">
        <v>1091.404</v>
      </c>
      <c r="S27" s="41">
        <v>1130.6600000000001</v>
      </c>
      <c r="T27" s="41">
        <v>1127.9359999999999</v>
      </c>
      <c r="U27" s="41">
        <v>1158.414</v>
      </c>
      <c r="V27" s="41">
        <v>1397.8</v>
      </c>
      <c r="W27" s="41">
        <v>1509.153</v>
      </c>
      <c r="X27" s="108">
        <v>1615.5</v>
      </c>
      <c r="Y27" s="108">
        <v>1730.15</v>
      </c>
      <c r="Z27" s="25"/>
      <c r="AA27" s="34" t="str">
        <f t="shared" si="9"/>
        <v>TITAN</v>
      </c>
      <c r="AB27" s="42">
        <v>315.08499999999998</v>
      </c>
      <c r="AC27" s="42">
        <v>244.1</v>
      </c>
      <c r="AD27" s="41">
        <v>195.83799999999999</v>
      </c>
      <c r="AE27" s="41">
        <v>196.00700000000001</v>
      </c>
      <c r="AF27" s="41">
        <v>182</v>
      </c>
      <c r="AG27" s="41">
        <v>216.422</v>
      </c>
      <c r="AH27" s="41">
        <v>278.59899999999999</v>
      </c>
      <c r="AI27" s="108">
        <v>287.5</v>
      </c>
      <c r="AJ27" s="108">
        <v>305.25</v>
      </c>
      <c r="AK27" s="25"/>
      <c r="AL27" s="34" t="str">
        <f t="shared" si="23"/>
        <v>TITAN</v>
      </c>
      <c r="AM27" s="41">
        <v>103.075</v>
      </c>
      <c r="AN27" s="41">
        <v>11.010999999999999</v>
      </c>
      <c r="AO27" s="41">
        <v>-24.52</v>
      </c>
      <c r="AP27" s="41">
        <v>-36.073999999999998</v>
      </c>
      <c r="AQ27" s="41">
        <v>30.946999999999999</v>
      </c>
      <c r="AR27" s="41">
        <v>33.753999999999998</v>
      </c>
      <c r="AS27" s="41">
        <v>127.444</v>
      </c>
      <c r="AT27" s="108">
        <v>45.5</v>
      </c>
      <c r="AU27" s="108">
        <v>49.5</v>
      </c>
      <c r="AV27" s="25"/>
      <c r="AW27" s="1">
        <f>AM27/($L$27/1000000)</f>
        <v>1.3375321526768653</v>
      </c>
      <c r="AX27" s="1">
        <f t="shared" ref="AX27:BC27" si="233">AN27/($L$27/1000000)</f>
        <v>0.14288204252364747</v>
      </c>
      <c r="AY27" s="1">
        <f t="shared" si="233"/>
        <v>-0.31817888317862469</v>
      </c>
      <c r="AZ27" s="1">
        <f t="shared" si="233"/>
        <v>-0.46810705676124414</v>
      </c>
      <c r="BA27" s="1">
        <f t="shared" si="233"/>
        <v>0.40157756516023235</v>
      </c>
      <c r="BB27" s="1">
        <f t="shared" si="233"/>
        <v>0.43800204008202676</v>
      </c>
      <c r="BC27" s="1">
        <f t="shared" si="233"/>
        <v>1.6537516145112823</v>
      </c>
      <c r="BD27" s="1">
        <f t="shared" ref="BD27" si="234">AT27/($L$27/1000000)</f>
        <v>0.59042166332085733</v>
      </c>
      <c r="BE27" s="1">
        <f t="shared" ref="BE27" si="235">AU27/($L$27/1000000)</f>
        <v>0.64232686449192178</v>
      </c>
      <c r="BF27" s="25"/>
      <c r="BG27" s="34" t="str">
        <f t="shared" si="27"/>
        <v>TITAN</v>
      </c>
      <c r="BH27" s="41">
        <v>1568.2670000000001</v>
      </c>
      <c r="BI27" s="41">
        <v>1557.4659999999999</v>
      </c>
      <c r="BJ27" s="41">
        <v>1534.463</v>
      </c>
      <c r="BK27" s="41">
        <v>1416.127</v>
      </c>
      <c r="BL27" s="41">
        <v>1507.0050000000001</v>
      </c>
      <c r="BM27" s="41">
        <v>1586.894</v>
      </c>
      <c r="BN27" s="41">
        <v>1476.3510000000001</v>
      </c>
      <c r="BO27" s="108">
        <v>1350.25</v>
      </c>
      <c r="BP27" s="108">
        <f>BO27+(0.7*AU27)</f>
        <v>1384.9</v>
      </c>
      <c r="BQ27" s="25"/>
      <c r="BR27" s="109" t="str">
        <f>C27</f>
        <v>TITAN</v>
      </c>
      <c r="BS27" s="35" t="str">
        <f t="shared" si="29"/>
        <v>November 14, 2017</v>
      </c>
      <c r="BT27" s="101" t="s">
        <v>122</v>
      </c>
      <c r="BU27" s="96" t="s">
        <v>123</v>
      </c>
      <c r="BX27" s="24">
        <v>302103219557</v>
      </c>
      <c r="BY27" s="25"/>
      <c r="BZ27" s="34" t="str">
        <f>BR27</f>
        <v>TITAN</v>
      </c>
      <c r="CA27" s="25"/>
      <c r="CB27" s="33">
        <f>$M$27/AM27</f>
        <v>14.848241188260976</v>
      </c>
      <c r="CC27" s="33">
        <f t="shared" ref="CC27:CF27" si="236">$M$27/AN27</f>
        <v>138.99577336118429</v>
      </c>
      <c r="CD27" s="33">
        <f t="shared" si="236"/>
        <v>-62.417718616639483</v>
      </c>
      <c r="CE27" s="33">
        <f t="shared" si="236"/>
        <v>-42.426192284748026</v>
      </c>
      <c r="CF27" s="33">
        <f t="shared" si="236"/>
        <v>49.454953969043856</v>
      </c>
      <c r="CG27" s="33">
        <f>$M$27/AR27</f>
        <v>45.342254561829712</v>
      </c>
      <c r="CH27" s="33">
        <f>$M$27/AS27</f>
        <v>12.009058570666332</v>
      </c>
      <c r="CI27" s="33">
        <f t="shared" ref="CI27:CJ27" si="237">$M$27/AT27</f>
        <v>33.636977153406598</v>
      </c>
      <c r="CJ27" s="33">
        <f t="shared" si="237"/>
        <v>30.918837585454547</v>
      </c>
      <c r="CK27" s="25"/>
      <c r="CL27" s="33">
        <f>$M$27/Q27</f>
        <v>1.1332810513532887</v>
      </c>
      <c r="CM27" s="33">
        <f t="shared" ref="CM27:CR27" si="238">$M$27/R27</f>
        <v>1.4023060759168924</v>
      </c>
      <c r="CN27" s="33">
        <f t="shared" si="238"/>
        <v>1.3536186479401411</v>
      </c>
      <c r="CO27" s="33">
        <f t="shared" si="238"/>
        <v>1.3568876784498414</v>
      </c>
      <c r="CP27" s="33">
        <f t="shared" si="238"/>
        <v>1.3211878140975508</v>
      </c>
      <c r="CQ27" s="33">
        <f t="shared" si="238"/>
        <v>1.0949223497496066</v>
      </c>
      <c r="CR27" s="33">
        <f t="shared" si="238"/>
        <v>1.0141333983234304</v>
      </c>
      <c r="CS27" s="33">
        <f t="shared" ref="CS27" si="239">$M$27/X27</f>
        <v>0.94737385359331483</v>
      </c>
      <c r="CT27" s="33">
        <f t="shared" ref="CT27" si="240">$M$27/Y27</f>
        <v>0.88459524346443952</v>
      </c>
      <c r="CU27" s="25"/>
      <c r="CV27" s="33">
        <f>$M$27/BH27</f>
        <v>0.97590681974434201</v>
      </c>
      <c r="CW27" s="33">
        <f t="shared" ref="CW27:DB28" si="241">$M$27/BI27</f>
        <v>0.98267471680280671</v>
      </c>
      <c r="CX27" s="33">
        <f t="shared" si="241"/>
        <v>0.99740590713493915</v>
      </c>
      <c r="CY27" s="33">
        <f t="shared" si="241"/>
        <v>1.080752263377508</v>
      </c>
      <c r="CZ27" s="33">
        <f t="shared" si="241"/>
        <v>1.0155788869180924</v>
      </c>
      <c r="DA27" s="33">
        <f t="shared" si="241"/>
        <v>0.96445160198475766</v>
      </c>
      <c r="DB27" s="33">
        <f t="shared" si="241"/>
        <v>1.036665711934357</v>
      </c>
      <c r="DC27" s="33">
        <f t="shared" ref="DC27:DC28" si="242">$M$27/BO27</f>
        <v>1.1334808076134051</v>
      </c>
      <c r="DD27" s="33">
        <f t="shared" ref="DD27:DD28" si="243">$M$27/BP27</f>
        <v>1.1051212798613619</v>
      </c>
      <c r="DE27" s="25"/>
      <c r="DF27" s="34" t="str">
        <f t="shared" si="38"/>
        <v>TITAN</v>
      </c>
      <c r="DG27" s="25"/>
    </row>
    <row r="28" spans="2:111">
      <c r="B28" s="2">
        <f>B27+1</f>
        <v>21</v>
      </c>
      <c r="C28" s="4" t="s">
        <v>129</v>
      </c>
      <c r="D28" s="6" t="s">
        <v>130</v>
      </c>
      <c r="E28" s="6" t="s">
        <v>131</v>
      </c>
      <c r="F28" s="6" t="s">
        <v>132</v>
      </c>
      <c r="G28" s="6" t="s">
        <v>133</v>
      </c>
      <c r="H28" s="6" t="s">
        <v>134</v>
      </c>
      <c r="I28" s="25"/>
      <c r="J28" s="77"/>
      <c r="K28" s="59">
        <v>5.78</v>
      </c>
      <c r="L28" s="60">
        <v>106500000</v>
      </c>
      <c r="M28" s="27">
        <f t="shared" si="7"/>
        <v>615.57000000000005</v>
      </c>
      <c r="O28" s="25"/>
      <c r="P28" s="34" t="str">
        <f t="shared" si="8"/>
        <v>EYDAP</v>
      </c>
      <c r="Q28" s="41">
        <v>379</v>
      </c>
      <c r="R28" s="41">
        <v>360.8</v>
      </c>
      <c r="S28" s="41">
        <v>335.34</v>
      </c>
      <c r="T28" s="84">
        <v>336.16500000000002</v>
      </c>
      <c r="U28" s="84">
        <v>326.387</v>
      </c>
      <c r="V28" s="84">
        <v>324.26799999999997</v>
      </c>
      <c r="W28" s="84">
        <v>328.851</v>
      </c>
      <c r="X28" s="83">
        <v>325.14999999999998</v>
      </c>
      <c r="Y28" s="83">
        <v>330.5</v>
      </c>
      <c r="Z28" s="25"/>
      <c r="AA28" s="34" t="str">
        <f t="shared" si="9"/>
        <v>EYDAP</v>
      </c>
      <c r="AB28" s="41">
        <v>65.5</v>
      </c>
      <c r="AC28" s="41">
        <v>85.05</v>
      </c>
      <c r="AD28" s="41">
        <v>116.31</v>
      </c>
      <c r="AE28" s="84">
        <v>83.6</v>
      </c>
      <c r="AF28" s="84">
        <v>87.637</v>
      </c>
      <c r="AG28" s="84">
        <v>83.730999999999995</v>
      </c>
      <c r="AH28" s="84">
        <v>87.278999999999996</v>
      </c>
      <c r="AI28" s="83">
        <v>91.5</v>
      </c>
      <c r="AJ28" s="83">
        <v>94.75</v>
      </c>
      <c r="AK28" s="25"/>
      <c r="AL28" s="34" t="str">
        <f t="shared" si="23"/>
        <v>EYDAP</v>
      </c>
      <c r="AM28" s="41">
        <v>11.15</v>
      </c>
      <c r="AN28" s="41">
        <v>30.55</v>
      </c>
      <c r="AO28" s="41">
        <v>46.9</v>
      </c>
      <c r="AP28" s="84">
        <v>78.16</v>
      </c>
      <c r="AQ28" s="84">
        <v>41.923000000000002</v>
      </c>
      <c r="AR28" s="84">
        <v>43.656999999999996</v>
      </c>
      <c r="AS28" s="84">
        <v>24.05</v>
      </c>
      <c r="AT28" s="83">
        <v>27.5</v>
      </c>
      <c r="AU28" s="83">
        <v>30.15</v>
      </c>
      <c r="AV28" s="25"/>
      <c r="AW28" s="31">
        <f>AM28/($L$28/1000000)</f>
        <v>0.10469483568075118</v>
      </c>
      <c r="AX28" s="31">
        <f t="shared" ref="AX28:BC28" si="244">AN28/($L$28/1000000)</f>
        <v>0.2868544600938967</v>
      </c>
      <c r="AY28" s="31">
        <f t="shared" si="244"/>
        <v>0.4403755868544601</v>
      </c>
      <c r="AZ28" s="31">
        <f t="shared" si="244"/>
        <v>0.7338967136150234</v>
      </c>
      <c r="BA28" s="31">
        <f t="shared" si="244"/>
        <v>0.39364319248826291</v>
      </c>
      <c r="BB28" s="31">
        <f t="shared" si="244"/>
        <v>0.40992488262910792</v>
      </c>
      <c r="BC28" s="31">
        <f t="shared" si="244"/>
        <v>0.22582159624413145</v>
      </c>
      <c r="BD28" s="31">
        <f t="shared" ref="BD28" si="245">AT28/($L$28/1000000)</f>
        <v>0.25821596244131456</v>
      </c>
      <c r="BE28" s="31">
        <f t="shared" ref="BE28" si="246">AU28/($L$28/1000000)</f>
        <v>0.28309859154929579</v>
      </c>
      <c r="BF28" s="25"/>
      <c r="BG28" s="34" t="str">
        <f t="shared" si="27"/>
        <v>EYDAP</v>
      </c>
      <c r="BH28" s="41">
        <v>831</v>
      </c>
      <c r="BI28" s="41">
        <v>857</v>
      </c>
      <c r="BJ28" s="41">
        <v>882</v>
      </c>
      <c r="BK28" s="84">
        <v>950.61500000000001</v>
      </c>
      <c r="BL28" s="84">
        <v>921.31</v>
      </c>
      <c r="BM28" s="84">
        <v>966.94</v>
      </c>
      <c r="BN28" s="84">
        <v>904.76599999999996</v>
      </c>
      <c r="BO28" s="83">
        <v>919.5</v>
      </c>
      <c r="BP28" s="83">
        <v>935.25</v>
      </c>
      <c r="BQ28" s="25"/>
      <c r="BR28" s="85" t="str">
        <f t="shared" ref="BR28:BR32" si="247">C28</f>
        <v>EYDAP</v>
      </c>
      <c r="BS28" s="35" t="str">
        <f t="shared" si="29"/>
        <v>November 14, 2017</v>
      </c>
      <c r="BT28" s="104" t="s">
        <v>135</v>
      </c>
      <c r="BU28" s="96" t="s">
        <v>136</v>
      </c>
      <c r="BV28" s="104"/>
      <c r="BX28" s="24">
        <v>302103219557</v>
      </c>
      <c r="BY28" s="25"/>
      <c r="BZ28" s="34" t="str">
        <f t="shared" ref="BZ28:BZ32" si="248">BR28</f>
        <v>EYDAP</v>
      </c>
      <c r="CA28" s="25"/>
      <c r="CB28" s="33">
        <f>$M$28/AM28</f>
        <v>55.208071748878929</v>
      </c>
      <c r="CC28" s="33">
        <f t="shared" ref="CC28:CF28" si="249">$M$28/AN28</f>
        <v>20.149590834697218</v>
      </c>
      <c r="CD28" s="33">
        <f t="shared" si="249"/>
        <v>13.125159914712155</v>
      </c>
      <c r="CE28" s="33">
        <f t="shared" si="249"/>
        <v>7.8757676560900727</v>
      </c>
      <c r="CF28" s="33">
        <f t="shared" si="249"/>
        <v>14.683348042840446</v>
      </c>
      <c r="CG28" s="33">
        <f>$M$28/AR28</f>
        <v>14.100144306754933</v>
      </c>
      <c r="CH28" s="33">
        <f>$M$28/AS28</f>
        <v>25.595426195426196</v>
      </c>
      <c r="CI28" s="33">
        <f t="shared" ref="CI28:CJ28" si="250">$M$28/AT28</f>
        <v>22.384363636363638</v>
      </c>
      <c r="CJ28" s="33">
        <f t="shared" si="250"/>
        <v>20.416915422885573</v>
      </c>
      <c r="CK28" s="25"/>
      <c r="CL28" s="33">
        <f>$M$28/Q28</f>
        <v>1.6241952506596307</v>
      </c>
      <c r="CM28" s="33">
        <f t="shared" ref="CM28:CR28" si="251">$M$28/R28</f>
        <v>1.7061252771618627</v>
      </c>
      <c r="CN28" s="33">
        <f t="shared" si="251"/>
        <v>1.8356593308284133</v>
      </c>
      <c r="CO28" s="33">
        <f t="shared" si="251"/>
        <v>1.8311543438490028</v>
      </c>
      <c r="CP28" s="33">
        <f t="shared" si="251"/>
        <v>1.8860126169240812</v>
      </c>
      <c r="CQ28" s="33">
        <f t="shared" si="251"/>
        <v>1.8983371778898939</v>
      </c>
      <c r="CR28" s="33">
        <f t="shared" si="251"/>
        <v>1.8718811863123421</v>
      </c>
      <c r="CS28" s="33">
        <f t="shared" ref="CS28" si="252">$M$28/X28</f>
        <v>1.8931877594956177</v>
      </c>
      <c r="CT28" s="33">
        <f t="shared" ref="CT28" si="253">$M$28/Y28</f>
        <v>1.8625416036308624</v>
      </c>
      <c r="CU28" s="25"/>
      <c r="CV28" s="33">
        <f>$M$28/BH28</f>
        <v>0.74075812274368236</v>
      </c>
      <c r="CW28" s="33">
        <f t="shared" si="241"/>
        <v>1.7858605139789967</v>
      </c>
      <c r="CX28" s="33">
        <f t="shared" si="241"/>
        <v>1.7352408848979592</v>
      </c>
      <c r="CY28" s="33">
        <f t="shared" si="241"/>
        <v>1.6099919110049812</v>
      </c>
      <c r="CZ28" s="33">
        <f t="shared" si="241"/>
        <v>1.6612024839413446</v>
      </c>
      <c r="DA28" s="33">
        <f t="shared" si="241"/>
        <v>1.582810164518998</v>
      </c>
      <c r="DB28" s="33">
        <f t="shared" si="241"/>
        <v>1.691578220755422</v>
      </c>
      <c r="DC28" s="33">
        <f t="shared" si="242"/>
        <v>1.6644724964437194</v>
      </c>
      <c r="DD28" s="33">
        <f t="shared" si="243"/>
        <v>1.6364420855172415</v>
      </c>
      <c r="DE28" s="25"/>
      <c r="DF28" s="34" t="str">
        <f t="shared" si="38"/>
        <v>EYDAP</v>
      </c>
      <c r="DG28" s="25"/>
    </row>
    <row r="29" spans="2:111">
      <c r="B29" s="2">
        <f t="shared" si="39"/>
        <v>22</v>
      </c>
      <c r="C29" s="4" t="s">
        <v>137</v>
      </c>
      <c r="D29" s="6" t="s">
        <v>138</v>
      </c>
      <c r="E29" s="6" t="s">
        <v>139</v>
      </c>
      <c r="F29" s="6" t="s">
        <v>140</v>
      </c>
      <c r="G29" s="6" t="s">
        <v>139</v>
      </c>
      <c r="H29" s="6" t="s">
        <v>141</v>
      </c>
      <c r="I29" s="25"/>
      <c r="J29" s="77"/>
      <c r="K29" s="59">
        <v>0.183</v>
      </c>
      <c r="L29" s="60">
        <v>191452873</v>
      </c>
      <c r="M29" s="27">
        <f t="shared" si="7"/>
        <v>35.035875759</v>
      </c>
      <c r="O29" s="25"/>
      <c r="P29" s="34" t="str">
        <f t="shared" si="8"/>
        <v>FRIGOGLASS</v>
      </c>
      <c r="Q29" s="41">
        <v>457.22</v>
      </c>
      <c r="R29" s="41">
        <v>555.21</v>
      </c>
      <c r="S29" s="41">
        <v>581.25</v>
      </c>
      <c r="T29" s="84">
        <v>522.50800000000004</v>
      </c>
      <c r="U29" s="84">
        <v>487.04599999999999</v>
      </c>
      <c r="V29" s="84">
        <v>453.88099999999997</v>
      </c>
      <c r="W29" s="84">
        <v>413.20299999999997</v>
      </c>
      <c r="X29" s="83">
        <v>395.35</v>
      </c>
      <c r="Y29" s="83">
        <v>375.75</v>
      </c>
      <c r="Z29" s="25"/>
      <c r="AA29" s="34" t="str">
        <f t="shared" si="9"/>
        <v>FRIGOGLASS</v>
      </c>
      <c r="AB29" s="41">
        <v>74.2</v>
      </c>
      <c r="AC29" s="41">
        <v>81.599999999999994</v>
      </c>
      <c r="AD29" s="41">
        <v>67.8</v>
      </c>
      <c r="AE29" s="84">
        <v>63.901000000000003</v>
      </c>
      <c r="AF29" s="84">
        <v>62.965000000000003</v>
      </c>
      <c r="AG29" s="84">
        <v>52.804000000000002</v>
      </c>
      <c r="AH29" s="84">
        <v>40.122999999999998</v>
      </c>
      <c r="AI29" s="83">
        <v>34.5</v>
      </c>
      <c r="AJ29" s="83">
        <v>30.25</v>
      </c>
      <c r="AK29" s="25"/>
      <c r="AL29" s="34" t="str">
        <f t="shared" si="23"/>
        <v>FRIGOGLASS</v>
      </c>
      <c r="AM29" s="41">
        <v>20.64</v>
      </c>
      <c r="AN29" s="41">
        <v>20.059999999999999</v>
      </c>
      <c r="AO29" s="41">
        <v>-14.97</v>
      </c>
      <c r="AP29" s="84">
        <v>-30.765999999999998</v>
      </c>
      <c r="AQ29" s="84">
        <v>-56.502000000000002</v>
      </c>
      <c r="AR29" s="84">
        <v>-62.085999999999999</v>
      </c>
      <c r="AS29" s="84">
        <v>-57.73</v>
      </c>
      <c r="AT29" s="83">
        <v>-60.5</v>
      </c>
      <c r="AU29" s="83">
        <v>-50.75</v>
      </c>
      <c r="AV29" s="25"/>
      <c r="AW29" s="31">
        <f>AM29/($L$29/1000000)</f>
        <v>0.10780720955804095</v>
      </c>
      <c r="AX29" s="31">
        <f t="shared" ref="AX29:BC29" si="254">AN29/($L$29/1000000)</f>
        <v>0.10477774339797971</v>
      </c>
      <c r="AY29" s="31">
        <f t="shared" si="254"/>
        <v>-7.8191566234683763E-2</v>
      </c>
      <c r="AZ29" s="31">
        <f t="shared" si="254"/>
        <v>-0.1606975101386961</v>
      </c>
      <c r="BA29" s="31">
        <f t="shared" si="254"/>
        <v>-0.29512223616513711</v>
      </c>
      <c r="BB29" s="31">
        <f t="shared" si="254"/>
        <v>-0.3242886827820024</v>
      </c>
      <c r="BC29" s="31">
        <f t="shared" si="254"/>
        <v>-0.30153634727643913</v>
      </c>
      <c r="BD29" s="31">
        <f t="shared" ref="BD29" si="255">AT29/($L$29/1000000)</f>
        <v>-0.31600465979949016</v>
      </c>
      <c r="BE29" s="31">
        <f t="shared" ref="BE29" si="256">AU29/($L$29/1000000)</f>
        <v>-0.26507828900535746</v>
      </c>
      <c r="BF29" s="25"/>
      <c r="BG29" s="34" t="str">
        <f t="shared" si="27"/>
        <v>FRIGOGLASS</v>
      </c>
      <c r="BH29" s="41">
        <v>120</v>
      </c>
      <c r="BI29" s="41">
        <v>137</v>
      </c>
      <c r="BJ29" s="41">
        <v>109.595</v>
      </c>
      <c r="BK29" s="84">
        <v>79.105000000000004</v>
      </c>
      <c r="BL29" s="84">
        <v>28.178999999999998</v>
      </c>
      <c r="BM29" s="84">
        <v>-46.960999999999999</v>
      </c>
      <c r="BN29" s="84">
        <v>-134.953</v>
      </c>
      <c r="BO29" s="83">
        <v>-155.25</v>
      </c>
      <c r="BP29" s="83">
        <v>-170.5</v>
      </c>
      <c r="BQ29" s="25"/>
      <c r="BR29" s="85" t="str">
        <f t="shared" si="247"/>
        <v>FRIGOGLASS</v>
      </c>
      <c r="BS29" s="35" t="str">
        <f t="shared" si="29"/>
        <v>November 14, 2017</v>
      </c>
      <c r="BT29" s="104" t="s">
        <v>135</v>
      </c>
      <c r="BU29" s="96" t="s">
        <v>136</v>
      </c>
      <c r="BV29" s="104"/>
      <c r="BX29" s="24">
        <v>302103219557</v>
      </c>
      <c r="BY29" s="25"/>
      <c r="BZ29" s="34" t="str">
        <f t="shared" si="248"/>
        <v>FRIGOGLASS</v>
      </c>
      <c r="CA29" s="25"/>
      <c r="CB29" s="33">
        <f>$M$29/AM29</f>
        <v>1.6974746007267441</v>
      </c>
      <c r="CC29" s="33">
        <f t="shared" ref="CC29:CF29" si="257">$M$29/AN29</f>
        <v>1.7465541255732802</v>
      </c>
      <c r="CD29" s="33">
        <f t="shared" si="257"/>
        <v>-2.3404058623246491</v>
      </c>
      <c r="CE29" s="33">
        <f t="shared" si="257"/>
        <v>-1.1387855346486382</v>
      </c>
      <c r="CF29" s="33">
        <f t="shared" si="257"/>
        <v>-0.62008204592757776</v>
      </c>
      <c r="CG29" s="33">
        <f>$M$29/AR29</f>
        <v>-0.56431201493090233</v>
      </c>
      <c r="CH29" s="33">
        <f>$M$29/AS29</f>
        <v>-0.6068920103758878</v>
      </c>
      <c r="CI29" s="33">
        <f t="shared" ref="CI29:CJ29" si="258">$M$29/AT29</f>
        <v>-0.57910538444628101</v>
      </c>
      <c r="CJ29" s="33">
        <f t="shared" si="258"/>
        <v>-0.69036208392118226</v>
      </c>
      <c r="CK29" s="25"/>
      <c r="CL29" s="33">
        <f>$M$29/Q29</f>
        <v>7.6628047239840777E-2</v>
      </c>
      <c r="CM29" s="33">
        <f t="shared" ref="CM29:CR29" si="259">$M$29/R29</f>
        <v>6.3103826946560762E-2</v>
      </c>
      <c r="CN29" s="33">
        <f t="shared" si="259"/>
        <v>6.027677549935484E-2</v>
      </c>
      <c r="CO29" s="33">
        <f t="shared" si="259"/>
        <v>6.7053281019620742E-2</v>
      </c>
      <c r="CP29" s="33">
        <f t="shared" si="259"/>
        <v>7.1935455293750492E-2</v>
      </c>
      <c r="CQ29" s="33">
        <f t="shared" si="259"/>
        <v>7.7191765592743475E-2</v>
      </c>
      <c r="CR29" s="33">
        <f t="shared" si="259"/>
        <v>8.4790952047782808E-2</v>
      </c>
      <c r="CS29" s="33">
        <f t="shared" ref="CS29" si="260">$M$29/X29</f>
        <v>8.861989568483622E-2</v>
      </c>
      <c r="CT29" s="33">
        <f t="shared" ref="CT29" si="261">$M$29/Y29</f>
        <v>9.3242516990019952E-2</v>
      </c>
      <c r="CU29" s="25"/>
      <c r="CV29" s="33">
        <f>$M$29/BH29</f>
        <v>0.29196563132499997</v>
      </c>
      <c r="CW29" s="33">
        <f t="shared" ref="CW29:DB29" si="262">$M$29/BI29</f>
        <v>0.25573631940875913</v>
      </c>
      <c r="CX29" s="33">
        <f t="shared" si="262"/>
        <v>0.31968498342990098</v>
      </c>
      <c r="CY29" s="33">
        <f t="shared" si="262"/>
        <v>0.44290342910056252</v>
      </c>
      <c r="CZ29" s="33">
        <f t="shared" si="262"/>
        <v>1.2433328279569893</v>
      </c>
      <c r="DA29" s="33">
        <f t="shared" si="262"/>
        <v>-0.7460632388364814</v>
      </c>
      <c r="DB29" s="33">
        <f t="shared" si="262"/>
        <v>-0.25961539023956487</v>
      </c>
      <c r="DC29" s="33">
        <f t="shared" ref="DC29" si="263">$M$29/BO29</f>
        <v>-0.22567391793236716</v>
      </c>
      <c r="DD29" s="33">
        <f t="shared" ref="DD29" si="264">$M$29/BP29</f>
        <v>-0.20548900738416423</v>
      </c>
      <c r="DE29" s="25"/>
      <c r="DF29" s="34" t="str">
        <f t="shared" si="38"/>
        <v>FRIGOGLASS</v>
      </c>
      <c r="DG29" s="25"/>
    </row>
    <row r="30" spans="2:111">
      <c r="B30" s="2">
        <f t="shared" si="39"/>
        <v>23</v>
      </c>
      <c r="C30" s="4" t="s">
        <v>142</v>
      </c>
      <c r="D30" s="6" t="s">
        <v>143</v>
      </c>
      <c r="E30" s="6" t="s">
        <v>144</v>
      </c>
      <c r="F30" s="6" t="s">
        <v>145</v>
      </c>
      <c r="G30" s="6" t="s">
        <v>144</v>
      </c>
      <c r="H30" s="6" t="s">
        <v>146</v>
      </c>
      <c r="I30" s="25"/>
      <c r="J30" s="77"/>
      <c r="K30" s="59">
        <v>9.06</v>
      </c>
      <c r="L30" s="60">
        <v>142891161</v>
      </c>
      <c r="M30" s="27">
        <f t="shared" si="7"/>
        <v>1294.5939186600001</v>
      </c>
      <c r="O30" s="25"/>
      <c r="P30" s="34" t="str">
        <f t="shared" si="8"/>
        <v>MYTILINEOS</v>
      </c>
      <c r="Q30" s="41">
        <v>1001.4</v>
      </c>
      <c r="R30" s="41">
        <v>1571</v>
      </c>
      <c r="S30" s="41">
        <v>1454</v>
      </c>
      <c r="T30" s="84">
        <v>1402.954</v>
      </c>
      <c r="U30" s="84">
        <v>1232.604</v>
      </c>
      <c r="V30" s="84">
        <v>1382.873</v>
      </c>
      <c r="W30" s="84">
        <v>1246.086</v>
      </c>
      <c r="X30" s="83">
        <v>1470.25</v>
      </c>
      <c r="Y30" s="83">
        <v>1625</v>
      </c>
      <c r="Z30" s="25"/>
      <c r="AA30" s="34" t="str">
        <f t="shared" si="9"/>
        <v>MYTILINEOS</v>
      </c>
      <c r="AB30" s="41">
        <v>155.55000000000001</v>
      </c>
      <c r="AC30" s="41">
        <v>192</v>
      </c>
      <c r="AD30" s="41">
        <v>164.29</v>
      </c>
      <c r="AE30" s="84">
        <v>225.30500000000001</v>
      </c>
      <c r="AF30" s="84">
        <v>253.94300000000001</v>
      </c>
      <c r="AG30" s="84">
        <v>234.37299999999999</v>
      </c>
      <c r="AH30" s="84">
        <v>222.363</v>
      </c>
      <c r="AI30" s="83">
        <v>270.5</v>
      </c>
      <c r="AJ30" s="83">
        <v>310.25</v>
      </c>
      <c r="AK30" s="25"/>
      <c r="AL30" s="34" t="str">
        <f t="shared" si="23"/>
        <v>MYTILINEOS</v>
      </c>
      <c r="AM30" s="41">
        <v>55.54</v>
      </c>
      <c r="AN30" s="41">
        <v>44.63</v>
      </c>
      <c r="AO30" s="41">
        <v>20.149999999999999</v>
      </c>
      <c r="AP30" s="84">
        <v>15.91</v>
      </c>
      <c r="AQ30" s="84">
        <v>64.89</v>
      </c>
      <c r="AR30" s="84">
        <v>47.548000000000002</v>
      </c>
      <c r="AS30" s="84">
        <v>34.165999999999997</v>
      </c>
      <c r="AT30" s="83">
        <v>95.25</v>
      </c>
      <c r="AU30" s="83">
        <v>105</v>
      </c>
      <c r="AV30" s="25"/>
      <c r="AW30" s="31">
        <f>AM30/($L$30/1000000)</f>
        <v>0.38868744302525471</v>
      </c>
      <c r="AX30" s="31">
        <f t="shared" ref="AX30:BC30" si="265">AN30/($L$30/1000000)</f>
        <v>0.31233562445475543</v>
      </c>
      <c r="AY30" s="31">
        <f t="shared" si="265"/>
        <v>0.14101642018291108</v>
      </c>
      <c r="AZ30" s="31">
        <f t="shared" si="265"/>
        <v>0.11134348610968316</v>
      </c>
      <c r="BA30" s="31">
        <f t="shared" si="265"/>
        <v>0.45412186132352861</v>
      </c>
      <c r="BB30" s="31">
        <f t="shared" si="265"/>
        <v>0.33275676163062318</v>
      </c>
      <c r="BC30" s="31">
        <f t="shared" si="265"/>
        <v>0.23910506262875136</v>
      </c>
      <c r="BD30" s="31">
        <f t="shared" ref="BD30" si="266">AT30/($L$30/1000000)</f>
        <v>0.66659126662145318</v>
      </c>
      <c r="BE30" s="31">
        <f t="shared" ref="BE30" si="267">AU30/($L$30/1000000)</f>
        <v>0.73482501832286173</v>
      </c>
      <c r="BF30" s="25"/>
      <c r="BG30" s="34" t="str">
        <f t="shared" si="27"/>
        <v>MYTILINEOS</v>
      </c>
      <c r="BH30" s="41">
        <v>724</v>
      </c>
      <c r="BI30" s="41">
        <v>749</v>
      </c>
      <c r="BJ30" s="84">
        <v>799.26099999999997</v>
      </c>
      <c r="BK30" s="84">
        <v>856.94299999999998</v>
      </c>
      <c r="BL30" s="84">
        <v>909.553</v>
      </c>
      <c r="BM30" s="84">
        <v>964.35799999999995</v>
      </c>
      <c r="BN30" s="84">
        <v>989.38199999999995</v>
      </c>
      <c r="BO30" s="83">
        <v>1320.5</v>
      </c>
      <c r="BP30" s="83">
        <v>1450.15</v>
      </c>
      <c r="BQ30" s="25"/>
      <c r="BR30" s="85" t="str">
        <f t="shared" si="247"/>
        <v>MYTILINEOS</v>
      </c>
      <c r="BS30" s="35" t="str">
        <f t="shared" si="29"/>
        <v>November 14, 2017</v>
      </c>
      <c r="BT30" s="104" t="s">
        <v>135</v>
      </c>
      <c r="BU30" s="96" t="s">
        <v>136</v>
      </c>
      <c r="BV30" s="104"/>
      <c r="BX30" s="24">
        <v>302103219557</v>
      </c>
      <c r="BY30" s="25"/>
      <c r="BZ30" s="34" t="str">
        <f t="shared" si="248"/>
        <v>MYTILINEOS</v>
      </c>
      <c r="CA30" s="25"/>
      <c r="CB30" s="33">
        <f>$M$30/AM30</f>
        <v>23.30921711667267</v>
      </c>
      <c r="CC30" s="33">
        <f t="shared" ref="CC30:CF30" si="268">$M$30/AN30</f>
        <v>29.007257868250058</v>
      </c>
      <c r="CD30" s="33">
        <f t="shared" si="268"/>
        <v>64.247837154342434</v>
      </c>
      <c r="CE30" s="33">
        <f t="shared" si="268"/>
        <v>81.369825182903838</v>
      </c>
      <c r="CF30" s="33">
        <f t="shared" si="268"/>
        <v>19.950592058252429</v>
      </c>
      <c r="CG30" s="33">
        <f>$M$30/AR30</f>
        <v>27.227095117775722</v>
      </c>
      <c r="CH30" s="33">
        <f>$M$30/AS30</f>
        <v>37.891293059181649</v>
      </c>
      <c r="CI30" s="33">
        <f t="shared" ref="CI30:CJ30" si="269">$M$30/AT30</f>
        <v>13.591537203779529</v>
      </c>
      <c r="CJ30" s="33">
        <f t="shared" si="269"/>
        <v>12.329465892000002</v>
      </c>
      <c r="CK30" s="25"/>
      <c r="CL30" s="33">
        <f>$M$30/Q30</f>
        <v>1.2927840210305575</v>
      </c>
      <c r="CM30" s="33">
        <f t="shared" ref="CM30:CR30" si="270">$M$30/R30</f>
        <v>0.82405723657542973</v>
      </c>
      <c r="CN30" s="33">
        <f t="shared" si="270"/>
        <v>0.89036720678129311</v>
      </c>
      <c r="CO30" s="33">
        <f t="shared" si="270"/>
        <v>0.92276291215535233</v>
      </c>
      <c r="CP30" s="33">
        <f t="shared" si="270"/>
        <v>1.0502918363562019</v>
      </c>
      <c r="CQ30" s="33">
        <f t="shared" si="270"/>
        <v>0.93616255336534882</v>
      </c>
      <c r="CR30" s="33">
        <f t="shared" si="270"/>
        <v>1.0389282269923585</v>
      </c>
      <c r="CS30" s="33">
        <f t="shared" ref="CS30" si="271">$M$30/X30</f>
        <v>0.88052638575752429</v>
      </c>
      <c r="CT30" s="33">
        <f t="shared" ref="CT30" si="272">$M$30/Y30</f>
        <v>0.79667318071384619</v>
      </c>
      <c r="CU30" s="25"/>
      <c r="CV30" s="33">
        <f>$M$30/BH30</f>
        <v>1.7881131473204421</v>
      </c>
      <c r="CW30" s="33">
        <f t="shared" ref="CW30:DB30" si="273">$M$30/BI30</f>
        <v>1.7284297979439254</v>
      </c>
      <c r="CX30" s="33">
        <f t="shared" si="273"/>
        <v>1.619738631886205</v>
      </c>
      <c r="CY30" s="33">
        <f t="shared" si="273"/>
        <v>1.5107118194092257</v>
      </c>
      <c r="CZ30" s="33">
        <f t="shared" si="273"/>
        <v>1.4233298319724086</v>
      </c>
      <c r="DA30" s="33">
        <f t="shared" si="273"/>
        <v>1.342441208202763</v>
      </c>
      <c r="DB30" s="33">
        <f t="shared" si="273"/>
        <v>1.3084874382796536</v>
      </c>
      <c r="DC30" s="33">
        <f t="shared" ref="DC30" si="274">$M$30/BO30</f>
        <v>0.98038161201060214</v>
      </c>
      <c r="DD30" s="33">
        <f t="shared" ref="DD30" si="275">$M$30/BP30</f>
        <v>0.89273104069234221</v>
      </c>
      <c r="DE30" s="25"/>
      <c r="DF30" s="34" t="str">
        <f t="shared" si="38"/>
        <v>MYTILINEOS</v>
      </c>
      <c r="DG30" s="25"/>
    </row>
    <row r="31" spans="2:111" hidden="1">
      <c r="B31" s="2">
        <f t="shared" si="39"/>
        <v>24</v>
      </c>
      <c r="C31" s="90" t="s">
        <v>163</v>
      </c>
      <c r="D31" s="86"/>
      <c r="E31" s="86"/>
      <c r="F31" s="86"/>
      <c r="G31" s="86"/>
      <c r="H31" s="86"/>
      <c r="I31" s="25"/>
      <c r="J31" s="77"/>
      <c r="K31" s="87"/>
      <c r="L31" s="88"/>
      <c r="M31" s="89"/>
      <c r="O31" s="25"/>
      <c r="P31" s="86" t="str">
        <f t="shared" si="8"/>
        <v>METKA (ABSORBED by MYTILINEOS)</v>
      </c>
      <c r="Q31" s="41">
        <v>613.70000000000005</v>
      </c>
      <c r="R31" s="41">
        <v>815.12</v>
      </c>
      <c r="S31" s="41">
        <v>547.5</v>
      </c>
      <c r="T31" s="41">
        <v>606.49099999999999</v>
      </c>
      <c r="U31" s="41">
        <v>609.27099999999996</v>
      </c>
      <c r="V31" s="41">
        <v>668.01599999999996</v>
      </c>
      <c r="W31" s="41">
        <v>445.1</v>
      </c>
      <c r="X31" s="91"/>
      <c r="Y31" s="91"/>
      <c r="Z31" s="25"/>
      <c r="AA31" s="86" t="str">
        <f t="shared" si="9"/>
        <v>METKA (ABSORBED by MYTILINEOS)</v>
      </c>
      <c r="AB31" s="41">
        <v>133.69999999999999</v>
      </c>
      <c r="AC31" s="41">
        <v>161.53</v>
      </c>
      <c r="AD31" s="41">
        <v>92.72</v>
      </c>
      <c r="AE31" s="41">
        <v>101.9</v>
      </c>
      <c r="AF31" s="41">
        <v>103.89100000000001</v>
      </c>
      <c r="AG31" s="41">
        <v>116.375</v>
      </c>
      <c r="AH31" s="41">
        <v>74.900000000000006</v>
      </c>
      <c r="AI31" s="91"/>
      <c r="AJ31" s="91"/>
      <c r="AK31" s="25"/>
      <c r="AL31" s="34" t="str">
        <f t="shared" si="23"/>
        <v>METKA (ABSORBED by MYTILINEOS)</v>
      </c>
      <c r="AM31" s="41">
        <v>78.12</v>
      </c>
      <c r="AN31" s="41">
        <v>115.01</v>
      </c>
      <c r="AO31" s="41">
        <v>70.05</v>
      </c>
      <c r="AP31" s="41">
        <v>91.6</v>
      </c>
      <c r="AQ31" s="41">
        <v>90.094999999999999</v>
      </c>
      <c r="AR31" s="41">
        <v>68.917000000000002</v>
      </c>
      <c r="AS31" s="41">
        <v>40.56</v>
      </c>
      <c r="AT31" s="91"/>
      <c r="AU31" s="91"/>
      <c r="AV31" s="25"/>
      <c r="AW31" s="92"/>
      <c r="AX31" s="92"/>
      <c r="AY31" s="92"/>
      <c r="AZ31" s="92"/>
      <c r="BA31" s="92"/>
      <c r="BB31" s="92"/>
      <c r="BC31" s="92"/>
      <c r="BD31" s="92"/>
      <c r="BE31" s="92"/>
      <c r="BF31" s="25"/>
      <c r="BG31" s="34" t="str">
        <f t="shared" si="27"/>
        <v>METKA (ABSORBED by MYTILINEOS)</v>
      </c>
      <c r="BH31" s="41">
        <v>238</v>
      </c>
      <c r="BI31" s="41">
        <v>330</v>
      </c>
      <c r="BJ31" s="41">
        <v>352.8</v>
      </c>
      <c r="BK31" s="41">
        <v>433</v>
      </c>
      <c r="BL31" s="41">
        <v>507.79</v>
      </c>
      <c r="BM31" s="41">
        <v>550.45699999999999</v>
      </c>
      <c r="BN31" s="41">
        <v>597.36699999999996</v>
      </c>
      <c r="BO31" s="91"/>
      <c r="BP31" s="91"/>
      <c r="BQ31" s="25"/>
      <c r="BR31" s="86" t="str">
        <f t="shared" si="247"/>
        <v>METKA (ABSORBED by MYTILINEOS)</v>
      </c>
      <c r="BS31" s="93"/>
      <c r="BT31" s="105"/>
      <c r="BU31" s="99"/>
      <c r="BV31" s="105"/>
      <c r="BW31" s="99"/>
      <c r="BX31" s="95"/>
      <c r="BY31" s="25"/>
      <c r="BZ31" s="86" t="str">
        <f t="shared" si="248"/>
        <v>METKA (ABSORBED by MYTILINEOS)</v>
      </c>
      <c r="CA31" s="25"/>
      <c r="CB31" s="94"/>
      <c r="CC31" s="94"/>
      <c r="CD31" s="94"/>
      <c r="CE31" s="94"/>
      <c r="CF31" s="94"/>
      <c r="CG31" s="94"/>
      <c r="CH31" s="94"/>
      <c r="CI31" s="94"/>
      <c r="CJ31" s="94"/>
      <c r="CK31" s="25"/>
      <c r="CL31" s="94"/>
      <c r="CM31" s="94"/>
      <c r="CN31" s="94"/>
      <c r="CO31" s="94"/>
      <c r="CP31" s="94"/>
      <c r="CQ31" s="94"/>
      <c r="CR31" s="94"/>
      <c r="CS31" s="94"/>
      <c r="CT31" s="94"/>
      <c r="CU31" s="25"/>
      <c r="CV31" s="94"/>
      <c r="CW31" s="94"/>
      <c r="CX31" s="94"/>
      <c r="CY31" s="94"/>
      <c r="CZ31" s="94"/>
      <c r="DA31" s="94"/>
      <c r="DB31" s="94"/>
      <c r="DC31" s="94"/>
      <c r="DD31" s="94"/>
      <c r="DE31" s="25"/>
      <c r="DF31" s="86" t="str">
        <f t="shared" si="38"/>
        <v>METKA (ABSORBED by MYTILINEOS)</v>
      </c>
      <c r="DG31" s="25"/>
    </row>
    <row r="32" spans="2:111">
      <c r="B32" s="2">
        <f t="shared" si="39"/>
        <v>25</v>
      </c>
      <c r="C32" s="4" t="s">
        <v>147</v>
      </c>
      <c r="D32" s="6" t="s">
        <v>148</v>
      </c>
      <c r="E32" s="6" t="s">
        <v>149</v>
      </c>
      <c r="F32" s="6" t="s">
        <v>150</v>
      </c>
      <c r="G32" s="6" t="s">
        <v>149</v>
      </c>
      <c r="H32" s="6" t="s">
        <v>151</v>
      </c>
      <c r="I32" s="25"/>
      <c r="J32" s="77"/>
      <c r="K32" s="59">
        <v>4.43</v>
      </c>
      <c r="L32" s="60">
        <v>60599000</v>
      </c>
      <c r="M32" s="27">
        <f t="shared" si="7"/>
        <v>268.45356999999996</v>
      </c>
      <c r="O32" s="25"/>
      <c r="P32" s="34" t="str">
        <f t="shared" si="8"/>
        <v>EXAE</v>
      </c>
      <c r="Q32" s="41">
        <v>61.66</v>
      </c>
      <c r="R32" s="41">
        <v>46.28</v>
      </c>
      <c r="S32" s="41">
        <v>32.42</v>
      </c>
      <c r="T32" s="84">
        <v>79.89</v>
      </c>
      <c r="U32" s="84">
        <v>47.289000000000001</v>
      </c>
      <c r="V32" s="84">
        <v>35.034999999999997</v>
      </c>
      <c r="W32" s="84">
        <v>26.954999999999998</v>
      </c>
      <c r="X32" s="83">
        <v>25.15</v>
      </c>
      <c r="Y32" s="83">
        <v>23.5</v>
      </c>
      <c r="Z32" s="25"/>
      <c r="AA32" s="34" t="str">
        <f t="shared" si="9"/>
        <v>EXAE</v>
      </c>
      <c r="AB32" s="41">
        <v>37</v>
      </c>
      <c r="AC32" s="41">
        <v>23.9</v>
      </c>
      <c r="AD32" s="41">
        <v>11.52</v>
      </c>
      <c r="AE32" s="84">
        <v>60.500999999999998</v>
      </c>
      <c r="AF32" s="84">
        <v>25.757999999999999</v>
      </c>
      <c r="AG32" s="84">
        <v>14.958</v>
      </c>
      <c r="AH32" s="84">
        <v>8.02</v>
      </c>
      <c r="AI32" s="83">
        <v>6.25</v>
      </c>
      <c r="AJ32" s="83">
        <v>5.8</v>
      </c>
      <c r="AK32" s="25"/>
      <c r="AL32" s="34" t="str">
        <f t="shared" si="23"/>
        <v>EXAE</v>
      </c>
      <c r="AM32" s="41">
        <v>22.12</v>
      </c>
      <c r="AN32" s="41">
        <v>20.03</v>
      </c>
      <c r="AO32" s="41">
        <v>11.82</v>
      </c>
      <c r="AP32" s="84">
        <v>32.283999999999999</v>
      </c>
      <c r="AQ32" s="84">
        <v>21.013000000000002</v>
      </c>
      <c r="AR32" s="84">
        <v>9.0380000000000003</v>
      </c>
      <c r="AS32" s="84">
        <v>1.429</v>
      </c>
      <c r="AT32" s="83">
        <v>1.35</v>
      </c>
      <c r="AU32" s="83">
        <v>1.25</v>
      </c>
      <c r="AV32" s="25"/>
      <c r="AW32" s="31">
        <f>AM32/($L$32/1000000)</f>
        <v>0.36502252512417699</v>
      </c>
      <c r="AX32" s="31">
        <f t="shared" ref="AX32:BC32" si="276">AN32/($L$32/1000000)</f>
        <v>0.33053350715358343</v>
      </c>
      <c r="AY32" s="31">
        <f t="shared" si="276"/>
        <v>0.19505272364230433</v>
      </c>
      <c r="AZ32" s="31">
        <f t="shared" si="276"/>
        <v>0.53274806514958994</v>
      </c>
      <c r="BA32" s="31">
        <f t="shared" si="276"/>
        <v>0.34675489694549422</v>
      </c>
      <c r="BB32" s="31">
        <f t="shared" si="276"/>
        <v>0.14914437531972477</v>
      </c>
      <c r="BC32" s="31">
        <f t="shared" si="276"/>
        <v>2.3581247215300586E-2</v>
      </c>
      <c r="BD32" s="31">
        <f t="shared" ref="BD32" si="277">AT32/($L$32/1000000)</f>
        <v>2.2277595339857095E-2</v>
      </c>
      <c r="BE32" s="31">
        <f t="shared" ref="BE32" si="278">AU32/($L$32/1000000)</f>
        <v>2.0627403092460271E-2</v>
      </c>
      <c r="BF32" s="25"/>
      <c r="BG32" s="34" t="str">
        <f t="shared" si="27"/>
        <v>EXAE</v>
      </c>
      <c r="BH32" s="41">
        <v>149</v>
      </c>
      <c r="BI32" s="41">
        <v>150</v>
      </c>
      <c r="BJ32" s="41">
        <v>153</v>
      </c>
      <c r="BK32" s="84">
        <v>180.76300000000001</v>
      </c>
      <c r="BL32" s="84">
        <v>189.208</v>
      </c>
      <c r="BM32" s="84">
        <v>177.9</v>
      </c>
      <c r="BN32" s="84">
        <v>140.69200000000001</v>
      </c>
      <c r="BO32" s="83">
        <v>119.5</v>
      </c>
      <c r="BP32" s="83">
        <v>120.5</v>
      </c>
      <c r="BQ32" s="25"/>
      <c r="BR32" s="85" t="str">
        <f t="shared" si="247"/>
        <v>EXAE</v>
      </c>
      <c r="BS32" s="35" t="str">
        <f t="shared" si="29"/>
        <v>November 14, 2017</v>
      </c>
      <c r="BT32" s="104" t="s">
        <v>135</v>
      </c>
      <c r="BU32" s="96" t="s">
        <v>136</v>
      </c>
      <c r="BV32" s="104"/>
      <c r="BX32" s="24">
        <v>302103219557</v>
      </c>
      <c r="BY32" s="25"/>
      <c r="BZ32" s="34" t="str">
        <f t="shared" si="248"/>
        <v>EXAE</v>
      </c>
      <c r="CA32" s="25"/>
      <c r="CB32" s="33">
        <f>$M$32/AM32</f>
        <v>12.13623734177215</v>
      </c>
      <c r="CC32" s="33">
        <f t="shared" ref="CC32:CF32" si="279">$M$32/AN32</f>
        <v>13.402574638042932</v>
      </c>
      <c r="CD32" s="33">
        <f t="shared" si="279"/>
        <v>22.711807952622671</v>
      </c>
      <c r="CE32" s="33">
        <f t="shared" si="279"/>
        <v>8.3153751084128356</v>
      </c>
      <c r="CF32" s="33">
        <f t="shared" si="279"/>
        <v>12.775594631894538</v>
      </c>
      <c r="CG32" s="33">
        <f>$M$32/AR32</f>
        <v>29.702762779375963</v>
      </c>
      <c r="CH32" s="33">
        <f>$M$32/AS32</f>
        <v>187.86114065780262</v>
      </c>
      <c r="CI32" s="33">
        <f t="shared" ref="CI32:CJ32" si="280">$M$32/AT32</f>
        <v>198.85449629629625</v>
      </c>
      <c r="CJ32" s="33">
        <f t="shared" si="280"/>
        <v>214.76285599999997</v>
      </c>
      <c r="CK32" s="25"/>
      <c r="CL32" s="33">
        <f>$M$32/Q32</f>
        <v>4.3537718131689909</v>
      </c>
      <c r="CM32" s="33">
        <f t="shared" ref="CM32:CR32" si="281">$M$32/R32</f>
        <v>5.8006389369057896</v>
      </c>
      <c r="CN32" s="33">
        <f t="shared" si="281"/>
        <v>8.2804925971622438</v>
      </c>
      <c r="CO32" s="33">
        <f t="shared" si="281"/>
        <v>3.3602900237827007</v>
      </c>
      <c r="CP32" s="33">
        <f t="shared" si="281"/>
        <v>5.6768713654338203</v>
      </c>
      <c r="CQ32" s="33">
        <f t="shared" si="281"/>
        <v>7.6624395604395596</v>
      </c>
      <c r="CR32" s="33">
        <f t="shared" si="281"/>
        <v>9.959323687627526</v>
      </c>
      <c r="CS32" s="33">
        <f t="shared" ref="CS32" si="282">$M$32/X32</f>
        <v>10.674098210735586</v>
      </c>
      <c r="CT32" s="33">
        <f t="shared" ref="CT32" si="283">$M$32/Y32</f>
        <v>11.423556170212764</v>
      </c>
      <c r="CU32" s="25"/>
      <c r="CV32" s="33">
        <f>$M$32/BH32</f>
        <v>1.8017018120805366</v>
      </c>
      <c r="CW32" s="33">
        <f t="shared" ref="CW32:DB32" si="284">$M$32/BI32</f>
        <v>1.7896904666666664</v>
      </c>
      <c r="CX32" s="33">
        <f t="shared" si="284"/>
        <v>1.7545984967320258</v>
      </c>
      <c r="CY32" s="33">
        <f t="shared" si="284"/>
        <v>1.4851134911458648</v>
      </c>
      <c r="CZ32" s="33">
        <f t="shared" si="284"/>
        <v>1.4188277979789437</v>
      </c>
      <c r="DA32" s="33">
        <f t="shared" si="284"/>
        <v>1.509013884204609</v>
      </c>
      <c r="DB32" s="33">
        <f t="shared" si="284"/>
        <v>1.908094063628351</v>
      </c>
      <c r="DC32" s="33">
        <f t="shared" ref="DC32" si="285">$M$32/BO32</f>
        <v>2.2464733891213386</v>
      </c>
      <c r="DD32" s="33">
        <f t="shared" ref="DD32" si="286">$M$32/BP32</f>
        <v>2.2278304564315348</v>
      </c>
      <c r="DE32" s="25"/>
      <c r="DF32" s="34" t="str">
        <f t="shared" si="38"/>
        <v>EXAE</v>
      </c>
      <c r="DG32" s="25"/>
    </row>
    <row r="33" spans="2:111">
      <c r="C33" s="13"/>
      <c r="D33" s="6"/>
      <c r="E33" s="14"/>
      <c r="F33" s="14"/>
      <c r="G33" s="14"/>
      <c r="H33" s="14"/>
      <c r="I33" s="26"/>
      <c r="K33" s="22"/>
      <c r="L33" s="23"/>
      <c r="M33" s="23"/>
      <c r="N33" s="17"/>
      <c r="O33" s="26"/>
      <c r="Z33" s="26"/>
      <c r="AK33" s="26"/>
      <c r="AV33" s="26"/>
      <c r="BF33" s="26"/>
      <c r="BQ33" s="26"/>
      <c r="BY33" s="26"/>
      <c r="CA33" s="26"/>
      <c r="CK33" s="26"/>
      <c r="CU33" s="26"/>
      <c r="DE33" s="26"/>
      <c r="DF33" s="45"/>
      <c r="DG33" s="26"/>
    </row>
    <row r="34" spans="2:111">
      <c r="B34" s="19"/>
      <c r="C34" s="20"/>
      <c r="D34" s="21"/>
      <c r="E34" s="20"/>
      <c r="F34" s="19"/>
      <c r="G34" s="20"/>
      <c r="H34" s="19"/>
      <c r="I34" s="26"/>
      <c r="K34" s="73"/>
      <c r="L34" s="73"/>
      <c r="M34" s="80"/>
      <c r="N34" s="17"/>
      <c r="O34" s="26"/>
      <c r="X34" s="111"/>
      <c r="Y34" s="111"/>
      <c r="Z34" s="26"/>
      <c r="AK34" s="26"/>
      <c r="AV34" s="26"/>
      <c r="BF34" s="26"/>
      <c r="BQ34" s="26"/>
      <c r="BY34" s="26"/>
      <c r="CA34" s="26"/>
      <c r="CK34" s="26"/>
      <c r="CU34" s="26"/>
      <c r="DE34" s="26"/>
      <c r="DG34" s="26"/>
    </row>
    <row r="35" spans="2:111">
      <c r="D35" s="12"/>
    </row>
    <row r="36" spans="2:111">
      <c r="D36" s="12"/>
    </row>
    <row r="37" spans="2:111">
      <c r="D37" s="12"/>
      <c r="AB37" s="5" t="s">
        <v>121</v>
      </c>
      <c r="AM37" s="5" t="s">
        <v>120</v>
      </c>
    </row>
    <row r="38" spans="2:111">
      <c r="D38" s="12"/>
      <c r="AB38" s="30">
        <v>2010</v>
      </c>
      <c r="AC38" s="30">
        <v>2011</v>
      </c>
      <c r="AD38" s="30">
        <v>2012</v>
      </c>
      <c r="AE38" s="30">
        <v>2013</v>
      </c>
      <c r="AF38" s="30">
        <v>2014</v>
      </c>
      <c r="AG38" s="30">
        <v>2015</v>
      </c>
      <c r="AH38" s="30">
        <v>2016</v>
      </c>
      <c r="AI38" s="30">
        <v>2017</v>
      </c>
      <c r="AJ38" s="30">
        <v>2018</v>
      </c>
      <c r="AM38" s="30">
        <v>2010</v>
      </c>
      <c r="AN38" s="30">
        <v>2011</v>
      </c>
      <c r="AO38" s="30">
        <v>2012</v>
      </c>
      <c r="AP38" s="30">
        <v>2013</v>
      </c>
      <c r="AQ38" s="30">
        <v>2014</v>
      </c>
      <c r="AR38" s="30">
        <v>2015</v>
      </c>
      <c r="AS38" s="30">
        <v>2016</v>
      </c>
      <c r="AT38" s="30">
        <v>2017</v>
      </c>
      <c r="AU38" s="30">
        <v>2018</v>
      </c>
    </row>
    <row r="39" spans="2:111">
      <c r="C39" s="15" t="s">
        <v>108</v>
      </c>
      <c r="D39" s="12"/>
      <c r="O39" s="44"/>
      <c r="P39" s="34" t="str">
        <f t="shared" ref="P39:P45" si="287">P8</f>
        <v>FG EUROPE</v>
      </c>
      <c r="Q39" s="45"/>
      <c r="R39" s="45"/>
      <c r="S39" s="44"/>
      <c r="T39" s="44"/>
      <c r="U39" s="44"/>
      <c r="V39" s="44"/>
      <c r="W39" s="44"/>
      <c r="X39" s="44"/>
      <c r="Y39" s="44"/>
      <c r="Z39" s="44"/>
      <c r="AA39" s="34" t="str">
        <f t="shared" ref="AA39:AA51" si="288">AA8</f>
        <v>FG EUROPE</v>
      </c>
      <c r="AB39" s="46">
        <f t="shared" ref="AB39:AJ39" si="289">AB8/Q8</f>
        <v>0.12210104699546544</v>
      </c>
      <c r="AC39" s="46">
        <f t="shared" si="289"/>
        <v>0.11606032650114315</v>
      </c>
      <c r="AD39" s="46">
        <f t="shared" si="289"/>
        <v>0.14373391407642053</v>
      </c>
      <c r="AE39" s="46">
        <f t="shared" si="289"/>
        <v>0.14996518773397377</v>
      </c>
      <c r="AF39" s="46">
        <f t="shared" si="289"/>
        <v>5.6848184818481855E-2</v>
      </c>
      <c r="AG39" s="46">
        <f t="shared" si="289"/>
        <v>0.12343538165652489</v>
      </c>
      <c r="AH39" s="46">
        <f t="shared" si="289"/>
        <v>0.11742223165941183</v>
      </c>
      <c r="AI39" s="46">
        <f t="shared" si="289"/>
        <v>0.11886795040666555</v>
      </c>
      <c r="AJ39" s="46">
        <f t="shared" si="289"/>
        <v>0.11886795040666555</v>
      </c>
      <c r="AK39" s="44"/>
      <c r="AL39" s="34" t="str">
        <f t="shared" ref="AL39:AL51" si="290">AL8</f>
        <v>FG EUROPE</v>
      </c>
      <c r="AM39" s="46">
        <f t="shared" ref="AM39:AU39" si="291">AM8/Q8</f>
        <v>3.5934046549273124E-2</v>
      </c>
      <c r="AN39" s="46">
        <f t="shared" si="291"/>
        <v>4.1835465885844927E-2</v>
      </c>
      <c r="AO39" s="46">
        <f t="shared" si="291"/>
        <v>4.3123773870160725E-2</v>
      </c>
      <c r="AP39" s="46">
        <f t="shared" si="291"/>
        <v>3.6729463285672483E-2</v>
      </c>
      <c r="AQ39" s="46">
        <f t="shared" si="291"/>
        <v>-4.9532453245324529E-2</v>
      </c>
      <c r="AR39" s="46">
        <f t="shared" si="291"/>
        <v>2.1019222078590871E-3</v>
      </c>
      <c r="AS39" s="46">
        <f t="shared" si="291"/>
        <v>2.5480411933326255E-2</v>
      </c>
      <c r="AT39" s="46">
        <f t="shared" si="291"/>
        <v>2.57941302871607E-2</v>
      </c>
      <c r="AU39" s="46">
        <f t="shared" si="291"/>
        <v>2.5794130287160693E-2</v>
      </c>
      <c r="BG39" s="34" t="str">
        <f t="shared" ref="BG39:BG51" si="292">BG8</f>
        <v>FG EUROPE</v>
      </c>
      <c r="BR39" s="6" t="str">
        <f>BR8</f>
        <v>FG EUROPE</v>
      </c>
    </row>
    <row r="40" spans="2:111">
      <c r="C40" t="s">
        <v>152</v>
      </c>
      <c r="D40" s="12"/>
      <c r="O40" s="44"/>
      <c r="P40" s="34" t="str">
        <f t="shared" si="287"/>
        <v>FF GROUP (FOLLI FOLLIE)</v>
      </c>
      <c r="Q40" s="45"/>
      <c r="R40" s="45"/>
      <c r="S40" s="44"/>
      <c r="T40" s="44"/>
      <c r="U40" s="44"/>
      <c r="V40" s="44"/>
      <c r="W40" s="44"/>
      <c r="X40" s="44"/>
      <c r="Y40" s="44"/>
      <c r="Z40" s="44"/>
      <c r="AA40" s="34" t="str">
        <f t="shared" si="288"/>
        <v>FF GROUP (FOLLI FOLLIE)</v>
      </c>
      <c r="AB40" s="46">
        <f t="shared" ref="AB40:AB58" si="293">AB9/Q9</f>
        <v>0.19537975327078239</v>
      </c>
      <c r="AC40" s="46">
        <f t="shared" ref="AC40:AC58" si="294">AC9/R9</f>
        <v>0.19458086263546981</v>
      </c>
      <c r="AD40" s="46">
        <f t="shared" ref="AD40:AD58" si="295">AD9/S9</f>
        <v>0.19172454798518959</v>
      </c>
      <c r="AE40" s="46">
        <f t="shared" ref="AE40:AE58" si="296">AE9/T9</f>
        <v>0.20839545964167108</v>
      </c>
      <c r="AF40" s="46">
        <f t="shared" ref="AF40:AF63" si="297">AF9/U9</f>
        <v>0.2234351030287493</v>
      </c>
      <c r="AG40" s="46">
        <f t="shared" ref="AG40:AG63" si="298">AG9/V9</f>
        <v>0.22212658333307578</v>
      </c>
      <c r="AH40" s="46">
        <f t="shared" ref="AH40:AH63" si="299">AH9/W9</f>
        <v>0.21824722454533121</v>
      </c>
      <c r="AI40" s="46">
        <f t="shared" ref="AI40:AI61" si="300">AI9/X9</f>
        <v>0.22367290843497681</v>
      </c>
      <c r="AJ40" s="46">
        <f t="shared" ref="AJ40:AJ61" si="301">AJ9/Y9</f>
        <v>0.23125593166719394</v>
      </c>
      <c r="AK40" s="44"/>
      <c r="AL40" s="34" t="str">
        <f t="shared" si="290"/>
        <v>FF GROUP (FOLLI FOLLIE)</v>
      </c>
      <c r="AM40" s="46">
        <f t="shared" ref="AM40:AM58" si="302">AM9/Q9</f>
        <v>0.10028935937212759</v>
      </c>
      <c r="AN40" s="46">
        <f t="shared" ref="AN40:AN58" si="303">AN9/R9</f>
        <v>8.7641953354348004E-2</v>
      </c>
      <c r="AO40" s="46">
        <f t="shared" ref="AO40:AO58" si="304">AO9/S9</f>
        <v>8.6141955622821009E-2</v>
      </c>
      <c r="AP40" s="46">
        <f t="shared" ref="AP40:AP58" si="305">AP9/T9</f>
        <v>0.37196779660241724</v>
      </c>
      <c r="AQ40" s="46">
        <f t="shared" ref="AQ40:AQ63" si="306">AQ9/U9</f>
        <v>0.14572331975143307</v>
      </c>
      <c r="AR40" s="46">
        <f t="shared" ref="AR40:AR63" si="307">AR9/V9</f>
        <v>0.15643475741721902</v>
      </c>
      <c r="AS40" s="46">
        <f t="shared" ref="AS40:AS63" si="308">AS9/W9</f>
        <v>0.1696808919929593</v>
      </c>
      <c r="AT40" s="46">
        <f t="shared" ref="AT40:AT61" si="309">AT9/X9</f>
        <v>0.16852774437381893</v>
      </c>
      <c r="AU40" s="46">
        <f t="shared" ref="AU40:AU61" si="310">AU9/Y9</f>
        <v>0.164663081303385</v>
      </c>
      <c r="BG40" s="34" t="str">
        <f t="shared" si="292"/>
        <v>FF GROUP (FOLLI FOLLIE)</v>
      </c>
      <c r="BR40" s="6" t="str">
        <f t="shared" ref="BR40:BR63" si="311">BR9</f>
        <v>FF GROUP (FOLLI FOLLIE)</v>
      </c>
    </row>
    <row r="41" spans="2:111">
      <c r="C41" t="s">
        <v>109</v>
      </c>
      <c r="D41" s="12"/>
      <c r="O41" s="44"/>
      <c r="P41" s="34" t="str">
        <f t="shared" si="287"/>
        <v>FOURLIS</v>
      </c>
      <c r="Q41" s="45"/>
      <c r="R41" s="45"/>
      <c r="S41" s="44"/>
      <c r="T41" s="44"/>
      <c r="U41" s="44"/>
      <c r="V41" s="44"/>
      <c r="W41" s="44"/>
      <c r="X41" s="44"/>
      <c r="Y41" s="44"/>
      <c r="Z41" s="44"/>
      <c r="AA41" s="34" t="str">
        <f t="shared" si="288"/>
        <v>FOURLIS</v>
      </c>
      <c r="AB41" s="46">
        <f t="shared" si="293"/>
        <v>7.3101935281673594E-2</v>
      </c>
      <c r="AC41" s="46">
        <f t="shared" si="294"/>
        <v>6.3822165024905925E-2</v>
      </c>
      <c r="AD41" s="46">
        <f t="shared" si="295"/>
        <v>4.782867340868531E-2</v>
      </c>
      <c r="AE41" s="46">
        <f t="shared" si="296"/>
        <v>6.2984940647852178E-2</v>
      </c>
      <c r="AF41" s="46">
        <f t="shared" si="297"/>
        <v>6.2655732152792895E-2</v>
      </c>
      <c r="AG41" s="46">
        <f t="shared" si="298"/>
        <v>7.8679284435457783E-2</v>
      </c>
      <c r="AH41" s="46">
        <f t="shared" si="299"/>
        <v>8.9705373912555952E-2</v>
      </c>
      <c r="AI41" s="46">
        <f t="shared" si="300"/>
        <v>8.680142687277051E-2</v>
      </c>
      <c r="AJ41" s="46">
        <f t="shared" si="301"/>
        <v>8.7296809151113791E-2</v>
      </c>
      <c r="AK41" s="44"/>
      <c r="AL41" s="34" t="str">
        <f t="shared" si="290"/>
        <v>FOURLIS</v>
      </c>
      <c r="AM41" s="46">
        <f t="shared" si="302"/>
        <v>2.3969286217973829E-2</v>
      </c>
      <c r="AN41" s="46">
        <f t="shared" si="303"/>
        <v>4.0524907073376092E-3</v>
      </c>
      <c r="AO41" s="46">
        <f t="shared" si="304"/>
        <v>-2.6776918500892328E-2</v>
      </c>
      <c r="AP41" s="46">
        <f t="shared" si="305"/>
        <v>-2.0564335149316462E-2</v>
      </c>
      <c r="AQ41" s="46">
        <f t="shared" si="306"/>
        <v>-2.7759634225996081E-2</v>
      </c>
      <c r="AR41" s="46">
        <f t="shared" si="307"/>
        <v>6.1045936463968416E-4</v>
      </c>
      <c r="AS41" s="46">
        <f t="shared" si="308"/>
        <v>1.4037489370847624E-2</v>
      </c>
      <c r="AT41" s="46">
        <f t="shared" si="309"/>
        <v>9.512485136741973E-3</v>
      </c>
      <c r="AU41" s="46">
        <f t="shared" si="310"/>
        <v>1.0836845273931367E-2</v>
      </c>
      <c r="BG41" s="34" t="str">
        <f t="shared" si="292"/>
        <v>FOURLIS</v>
      </c>
      <c r="BR41" s="6" t="str">
        <f t="shared" si="311"/>
        <v>FOURLIS</v>
      </c>
    </row>
    <row r="42" spans="2:111">
      <c r="C42" t="s">
        <v>128</v>
      </c>
      <c r="D42" s="12"/>
      <c r="O42" s="44"/>
      <c r="P42" s="34" t="str">
        <f t="shared" si="287"/>
        <v>CENERGY HOLDINGS (HELLENIC CABLES) *</v>
      </c>
      <c r="Q42" s="45"/>
      <c r="R42" s="45"/>
      <c r="S42" s="44"/>
      <c r="T42" s="44"/>
      <c r="U42" s="44"/>
      <c r="V42" s="44"/>
      <c r="W42" s="44"/>
      <c r="X42" s="44"/>
      <c r="Y42" s="44"/>
      <c r="Z42" s="44"/>
      <c r="AA42" s="34" t="str">
        <f t="shared" si="288"/>
        <v>CENERGY HOLDINGS (HELLENIC CABLES) *</v>
      </c>
      <c r="AB42" s="46">
        <f t="shared" si="293"/>
        <v>3.758150047756792E-2</v>
      </c>
      <c r="AC42" s="46">
        <f t="shared" si="294"/>
        <v>5.0290729873235872E-2</v>
      </c>
      <c r="AD42" s="46">
        <f t="shared" si="295"/>
        <v>2.4354713889015341E-2</v>
      </c>
      <c r="AE42" s="46">
        <f t="shared" si="296"/>
        <v>3.1852170993445792E-3</v>
      </c>
      <c r="AF42" s="46">
        <f t="shared" si="297"/>
        <v>-2.9685806560380057E-2</v>
      </c>
      <c r="AG42" s="46">
        <f t="shared" si="298"/>
        <v>8.1711384275440516E-2</v>
      </c>
      <c r="AH42" s="46">
        <f t="shared" si="299"/>
        <v>8.0224061291604934E-2</v>
      </c>
      <c r="AI42" s="46">
        <f t="shared" si="300"/>
        <v>8.0340614587189926E-2</v>
      </c>
      <c r="AJ42" s="46">
        <f t="shared" si="301"/>
        <v>8.0376538740043441E-2</v>
      </c>
      <c r="AK42" s="44"/>
      <c r="AL42" s="34" t="str">
        <f t="shared" si="290"/>
        <v>CENERGY HOLDINGS (HELLENIC CABLES) *</v>
      </c>
      <c r="AM42" s="46">
        <f t="shared" si="302"/>
        <v>2.65309036616816E-4</v>
      </c>
      <c r="AN42" s="46">
        <f t="shared" si="303"/>
        <v>4.2321001861664745E-3</v>
      </c>
      <c r="AO42" s="46">
        <f t="shared" si="304"/>
        <v>-2.547685164109801E-2</v>
      </c>
      <c r="AP42" s="46">
        <f t="shared" si="305"/>
        <v>-6.0965197168398752E-2</v>
      </c>
      <c r="AQ42" s="46">
        <f t="shared" si="306"/>
        <v>-8.4328706146823446E-2</v>
      </c>
      <c r="AR42" s="46">
        <f t="shared" si="307"/>
        <v>9.9911201515769463E-3</v>
      </c>
      <c r="AS42" s="46">
        <f t="shared" si="308"/>
        <v>-5.4078276896389723E-3</v>
      </c>
      <c r="AT42" s="46">
        <f t="shared" si="309"/>
        <v>-4.4427989633469087E-3</v>
      </c>
      <c r="AU42" s="46">
        <f t="shared" si="310"/>
        <v>-2.8964518464880519E-3</v>
      </c>
      <c r="BG42" s="34" t="str">
        <f t="shared" si="292"/>
        <v>CENERGY HOLDINGS (HELLENIC CABLES) *</v>
      </c>
      <c r="BR42" s="6" t="str">
        <f t="shared" si="311"/>
        <v>CENERGY HOLDINGS (HELLENIC CABLES) *</v>
      </c>
    </row>
    <row r="43" spans="2:111">
      <c r="C43" t="s">
        <v>170</v>
      </c>
      <c r="D43" s="12"/>
      <c r="O43" s="44"/>
      <c r="P43" s="34" t="str">
        <f t="shared" si="287"/>
        <v>HEL. PETROLEUM (ELPE)</v>
      </c>
      <c r="Q43" s="45"/>
      <c r="R43" s="45"/>
      <c r="S43" s="44"/>
      <c r="T43" s="44"/>
      <c r="U43" s="44"/>
      <c r="V43" s="44"/>
      <c r="W43" s="44"/>
      <c r="X43" s="44"/>
      <c r="Y43" s="44"/>
      <c r="Z43" s="44"/>
      <c r="AA43" s="34" t="str">
        <f t="shared" si="288"/>
        <v>HEL. PETROLEUM (ELPE)</v>
      </c>
      <c r="AB43" s="46">
        <f t="shared" si="293"/>
        <v>5.8612531490343352E-2</v>
      </c>
      <c r="AC43" s="46">
        <f t="shared" si="294"/>
        <v>3.5550479168488656E-2</v>
      </c>
      <c r="AD43" s="46">
        <f t="shared" si="295"/>
        <v>2.8492377878414767E-2</v>
      </c>
      <c r="AE43" s="46">
        <f t="shared" si="296"/>
        <v>3.3077246534228126E-3</v>
      </c>
      <c r="AF43" s="46">
        <f t="shared" si="297"/>
        <v>-9.9151337139866905E-3</v>
      </c>
      <c r="AG43" s="46">
        <f t="shared" si="298"/>
        <v>6.0796932767355878E-2</v>
      </c>
      <c r="AH43" s="46">
        <f t="shared" si="299"/>
        <v>0.12511356792585784</v>
      </c>
      <c r="AI43" s="46">
        <f t="shared" si="300"/>
        <v>0.11611888650890874</v>
      </c>
      <c r="AJ43" s="46">
        <f t="shared" si="301"/>
        <v>0.11611888650890874</v>
      </c>
      <c r="AK43" s="44"/>
      <c r="AL43" s="34" t="str">
        <f t="shared" si="290"/>
        <v>HEL. PETROLEUM (ELPE)</v>
      </c>
      <c r="AM43" s="46">
        <f t="shared" si="302"/>
        <v>1.8376381195509391E-2</v>
      </c>
      <c r="AN43" s="46">
        <f t="shared" si="303"/>
        <v>1.226419493269036E-2</v>
      </c>
      <c r="AO43" s="46">
        <f t="shared" si="304"/>
        <v>8.1718466271908999E-3</v>
      </c>
      <c r="AP43" s="46">
        <f t="shared" si="305"/>
        <v>-2.7829231272386575E-2</v>
      </c>
      <c r="AQ43" s="46">
        <f t="shared" si="306"/>
        <v>-3.8532712134064256E-2</v>
      </c>
      <c r="AR43" s="46">
        <f t="shared" si="307"/>
        <v>6.4357113514993836E-3</v>
      </c>
      <c r="AS43" s="46">
        <f t="shared" si="308"/>
        <v>4.9365838498437779E-2</v>
      </c>
      <c r="AT43" s="46">
        <f t="shared" si="309"/>
        <v>5.1511844580132506E-2</v>
      </c>
      <c r="AU43" s="46">
        <f t="shared" si="310"/>
        <v>5.1511844580132506E-2</v>
      </c>
      <c r="BG43" s="34" t="str">
        <f t="shared" si="292"/>
        <v>HEL. PETROLEUM (ELPE)</v>
      </c>
      <c r="BR43" s="6" t="str">
        <f t="shared" si="311"/>
        <v>HEL. PETROLEUM (ELPE)</v>
      </c>
    </row>
    <row r="44" spans="2:111">
      <c r="C44" t="s">
        <v>161</v>
      </c>
      <c r="D44" s="12"/>
      <c r="O44" s="44"/>
      <c r="P44" s="34" t="str">
        <f t="shared" si="287"/>
        <v>IASO</v>
      </c>
      <c r="Q44" s="45"/>
      <c r="R44" s="45"/>
      <c r="S44" s="44"/>
      <c r="T44" s="44"/>
      <c r="U44" s="44"/>
      <c r="V44" s="44"/>
      <c r="W44" s="44"/>
      <c r="X44" s="44"/>
      <c r="Y44" s="44"/>
      <c r="Z44" s="44"/>
      <c r="AA44" s="34" t="str">
        <f t="shared" si="288"/>
        <v>IASO</v>
      </c>
      <c r="AB44" s="46">
        <f t="shared" si="293"/>
        <v>0.12937414030030667</v>
      </c>
      <c r="AC44" s="46">
        <f t="shared" si="294"/>
        <v>0.16186153690869265</v>
      </c>
      <c r="AD44" s="46">
        <f t="shared" si="295"/>
        <v>0.19398061865635571</v>
      </c>
      <c r="AE44" s="46">
        <f t="shared" si="296"/>
        <v>0.15861741470334351</v>
      </c>
      <c r="AF44" s="46">
        <f t="shared" si="297"/>
        <v>0.14717240195657769</v>
      </c>
      <c r="AG44" s="46">
        <f t="shared" si="298"/>
        <v>0.13131496278430696</v>
      </c>
      <c r="AH44" s="46">
        <f t="shared" si="299"/>
        <v>0.18143644449644583</v>
      </c>
      <c r="AI44" s="46">
        <f t="shared" si="300"/>
        <v>0.23651452282157676</v>
      </c>
      <c r="AJ44" s="46">
        <f t="shared" si="301"/>
        <v>0.23886639676113361</v>
      </c>
      <c r="AK44" s="44"/>
      <c r="AL44" s="34" t="str">
        <f t="shared" si="290"/>
        <v>IASO</v>
      </c>
      <c r="AM44" s="46">
        <f t="shared" si="302"/>
        <v>-2.459634154072272E-4</v>
      </c>
      <c r="AN44" s="46">
        <f t="shared" si="303"/>
        <v>-1.8303540870300097E-3</v>
      </c>
      <c r="AO44" s="46">
        <f t="shared" si="304"/>
        <v>-0.26059287900757211</v>
      </c>
      <c r="AP44" s="46">
        <f t="shared" si="305"/>
        <v>-1.4774417751728686E-2</v>
      </c>
      <c r="AQ44" s="46">
        <f t="shared" si="306"/>
        <v>-2.619698790011156E-2</v>
      </c>
      <c r="AR44" s="46">
        <f t="shared" si="307"/>
        <v>9.4382934069501878E-2</v>
      </c>
      <c r="AS44" s="46">
        <f t="shared" si="308"/>
        <v>3.6030913621816499E-2</v>
      </c>
      <c r="AT44" s="46">
        <f t="shared" si="309"/>
        <v>5.6016597510373446E-2</v>
      </c>
      <c r="AU44" s="46">
        <f t="shared" si="310"/>
        <v>5.8704453441295545E-2</v>
      </c>
      <c r="BG44" s="34" t="str">
        <f t="shared" si="292"/>
        <v>IASO</v>
      </c>
      <c r="BR44" s="6" t="str">
        <f t="shared" si="311"/>
        <v>IASO</v>
      </c>
    </row>
    <row r="45" spans="2:111">
      <c r="D45" s="12"/>
      <c r="O45" s="44"/>
      <c r="P45" s="34" t="str">
        <f t="shared" si="287"/>
        <v>INTRALOT</v>
      </c>
      <c r="Q45" s="45"/>
      <c r="R45" s="45"/>
      <c r="S45" s="44"/>
      <c r="T45" s="44"/>
      <c r="U45" s="44"/>
      <c r="V45" s="44"/>
      <c r="W45" s="44"/>
      <c r="X45" s="44"/>
      <c r="Y45" s="44"/>
      <c r="Z45" s="44"/>
      <c r="AA45" s="34" t="str">
        <f t="shared" si="288"/>
        <v>INTRALOT</v>
      </c>
      <c r="AB45" s="46">
        <f t="shared" si="293"/>
        <v>0.13682811383849547</v>
      </c>
      <c r="AC45" s="46">
        <f t="shared" si="294"/>
        <v>0.12792072883693156</v>
      </c>
      <c r="AD45" s="46">
        <f t="shared" si="295"/>
        <v>0.12920908777958998</v>
      </c>
      <c r="AE45" s="46">
        <f t="shared" si="296"/>
        <v>0.12656048017772811</v>
      </c>
      <c r="AF45" s="46">
        <f t="shared" si="297"/>
        <v>9.4647096913447012E-2</v>
      </c>
      <c r="AG45" s="46">
        <f t="shared" si="298"/>
        <v>0.13346823148522866</v>
      </c>
      <c r="AH45" s="46">
        <f t="shared" si="299"/>
        <v>0.13281958295557572</v>
      </c>
      <c r="AI45" s="46">
        <f t="shared" si="300"/>
        <v>0.12391227585149743</v>
      </c>
      <c r="AJ45" s="46">
        <f t="shared" si="301"/>
        <v>0.12391227585149743</v>
      </c>
      <c r="AK45" s="44"/>
      <c r="AL45" s="34" t="str">
        <f t="shared" si="290"/>
        <v>INTRALOT</v>
      </c>
      <c r="AM45" s="46">
        <f t="shared" si="302"/>
        <v>3.0399176855145687E-2</v>
      </c>
      <c r="AN45" s="46">
        <f t="shared" si="303"/>
        <v>1.4721953767359696E-2</v>
      </c>
      <c r="AO45" s="46">
        <f t="shared" si="304"/>
        <v>4.4511692324935353E-3</v>
      </c>
      <c r="AP45" s="46">
        <f t="shared" si="305"/>
        <v>-2.9666824733830055E-3</v>
      </c>
      <c r="AQ45" s="46">
        <f t="shared" si="306"/>
        <v>-2.671055471616663E-2</v>
      </c>
      <c r="AR45" s="46">
        <f t="shared" si="307"/>
        <v>-5.2731687575880218E-2</v>
      </c>
      <c r="AS45" s="46">
        <f t="shared" si="308"/>
        <v>6.7996373526745251E-4</v>
      </c>
      <c r="AT45" s="46">
        <f t="shared" si="309"/>
        <v>6.8431843252757122E-4</v>
      </c>
      <c r="AU45" s="46">
        <f t="shared" si="310"/>
        <v>5.5397206442708144E-3</v>
      </c>
      <c r="BG45" s="34" t="str">
        <f t="shared" si="292"/>
        <v>INTRALOT</v>
      </c>
      <c r="BR45" s="6" t="str">
        <f t="shared" si="311"/>
        <v>INTRALOT</v>
      </c>
    </row>
    <row r="46" spans="2:111">
      <c r="D46" s="12"/>
      <c r="O46" s="44"/>
      <c r="P46" s="34" t="str">
        <f t="shared" ref="P46:P51" si="312">P15</f>
        <v>JUMBO **</v>
      </c>
      <c r="Q46" s="45"/>
      <c r="R46" s="45"/>
      <c r="S46" s="44"/>
      <c r="T46" s="44"/>
      <c r="U46" s="44"/>
      <c r="V46" s="44"/>
      <c r="W46" s="44"/>
      <c r="X46" s="44"/>
      <c r="Y46" s="44"/>
      <c r="Z46" s="44"/>
      <c r="AA46" s="34" t="str">
        <f t="shared" si="288"/>
        <v>JUMBO **</v>
      </c>
      <c r="AB46" s="46">
        <f t="shared" si="293"/>
        <v>0.26675704833219316</v>
      </c>
      <c r="AC46" s="46">
        <f t="shared" si="294"/>
        <v>0.24695280595747968</v>
      </c>
      <c r="AD46" s="46">
        <f t="shared" si="295"/>
        <v>0.27194644258193479</v>
      </c>
      <c r="AE46" s="46">
        <f t="shared" si="296"/>
        <v>0.26683393570098668</v>
      </c>
      <c r="AF46" s="46">
        <f t="shared" si="297"/>
        <v>0.27129421864840914</v>
      </c>
      <c r="AG46" s="46">
        <f t="shared" si="298"/>
        <v>0.27296137339055793</v>
      </c>
      <c r="AH46" s="46">
        <f t="shared" si="299"/>
        <v>0.28860149812284802</v>
      </c>
      <c r="AI46" s="46">
        <f t="shared" si="300"/>
        <v>0.28616294518727087</v>
      </c>
      <c r="AJ46" s="46">
        <f t="shared" si="301"/>
        <v>0.28619986403806935</v>
      </c>
      <c r="AK46" s="44"/>
      <c r="AL46" s="34" t="str">
        <f t="shared" si="290"/>
        <v>JUMBO **</v>
      </c>
      <c r="AM46" s="46">
        <f t="shared" si="302"/>
        <v>0.1624406683333551</v>
      </c>
      <c r="AN46" s="46">
        <f t="shared" si="303"/>
        <v>0.19321355280019675</v>
      </c>
      <c r="AO46" s="46">
        <f t="shared" si="304"/>
        <v>0.19685811911348461</v>
      </c>
      <c r="AP46" s="46">
        <f t="shared" si="305"/>
        <v>0.14728038471877894</v>
      </c>
      <c r="AQ46" s="46">
        <f t="shared" si="306"/>
        <v>0.18685926545783657</v>
      </c>
      <c r="AR46" s="46">
        <f t="shared" si="307"/>
        <v>0.17991416309012875</v>
      </c>
      <c r="AS46" s="46">
        <f t="shared" si="308"/>
        <v>0.19020040343728903</v>
      </c>
      <c r="AT46" s="46">
        <f t="shared" si="309"/>
        <v>0.19225469905053849</v>
      </c>
      <c r="AU46" s="46">
        <f t="shared" si="310"/>
        <v>0.1910265125764786</v>
      </c>
      <c r="BG46" s="34" t="str">
        <f t="shared" si="292"/>
        <v>JUMBO **</v>
      </c>
      <c r="BR46" s="6" t="str">
        <f t="shared" si="311"/>
        <v>JUMBO **</v>
      </c>
    </row>
    <row r="47" spans="2:111" s="38" customFormat="1">
      <c r="B47" s="37"/>
      <c r="D47" s="39"/>
      <c r="F47" s="37"/>
      <c r="H47" s="37"/>
      <c r="K47" s="37"/>
      <c r="L47" s="37"/>
      <c r="M47" s="37"/>
      <c r="O47" s="48"/>
      <c r="P47" s="47" t="str">
        <f t="shared" si="312"/>
        <v>KORRES</v>
      </c>
      <c r="Q47" s="49"/>
      <c r="R47" s="49"/>
      <c r="S47" s="48"/>
      <c r="T47" s="48"/>
      <c r="U47" s="48"/>
      <c r="V47" s="48"/>
      <c r="W47" s="48"/>
      <c r="X47" s="48"/>
      <c r="Y47" s="48"/>
      <c r="Z47" s="48"/>
      <c r="AA47" s="47" t="str">
        <f t="shared" si="288"/>
        <v>KORRES</v>
      </c>
      <c r="AB47" s="50">
        <f t="shared" si="293"/>
        <v>0.18920026840923823</v>
      </c>
      <c r="AC47" s="50">
        <f t="shared" si="294"/>
        <v>0.17860285698928816</v>
      </c>
      <c r="AD47" s="50">
        <f t="shared" si="295"/>
        <v>9.9915072188639653E-2</v>
      </c>
      <c r="AE47" s="50">
        <f t="shared" si="296"/>
        <v>0.17836557558660424</v>
      </c>
      <c r="AF47" s="50">
        <f t="shared" si="297"/>
        <v>0.10087930357043107</v>
      </c>
      <c r="AG47" s="50">
        <f t="shared" si="298"/>
        <v>0.1507181259013585</v>
      </c>
      <c r="AH47" s="50">
        <f t="shared" si="299"/>
        <v>8.9801897037315614E-2</v>
      </c>
      <c r="AI47" s="50">
        <f t="shared" si="300"/>
        <v>8.5714285714285715E-2</v>
      </c>
      <c r="AJ47" s="50">
        <f t="shared" si="301"/>
        <v>8.4745762711864403E-2</v>
      </c>
      <c r="AK47" s="48"/>
      <c r="AL47" s="47" t="str">
        <f t="shared" si="290"/>
        <v>KORRES</v>
      </c>
      <c r="AM47" s="50">
        <f t="shared" si="302"/>
        <v>4.2010325531660342E-2</v>
      </c>
      <c r="AN47" s="50">
        <f t="shared" si="303"/>
        <v>-7.8696259589499967E-2</v>
      </c>
      <c r="AO47" s="50">
        <f t="shared" si="304"/>
        <v>-0.10433631413298695</v>
      </c>
      <c r="AP47" s="50">
        <f t="shared" si="305"/>
        <v>-0.11485591335774954</v>
      </c>
      <c r="AQ47" s="50">
        <f t="shared" si="306"/>
        <v>-3.6849290909485077E-2</v>
      </c>
      <c r="AR47" s="50">
        <f t="shared" si="307"/>
        <v>-2.5597503582036725E-2</v>
      </c>
      <c r="AS47" s="50">
        <f t="shared" si="308"/>
        <v>-4.2527136009198108E-2</v>
      </c>
      <c r="AT47" s="50">
        <f t="shared" si="309"/>
        <v>-4.6666666666666669E-2</v>
      </c>
      <c r="AU47" s="50">
        <f t="shared" si="310"/>
        <v>-4.2871385842472583E-2</v>
      </c>
      <c r="AW47" s="37"/>
      <c r="AX47" s="37"/>
      <c r="BG47" s="47" t="str">
        <f t="shared" si="292"/>
        <v>KORRES</v>
      </c>
      <c r="BH47" s="37"/>
      <c r="BI47" s="37"/>
      <c r="BR47" s="40" t="str">
        <f t="shared" si="311"/>
        <v>KORRES</v>
      </c>
      <c r="BS47" s="37"/>
      <c r="BT47" s="106"/>
      <c r="BU47" s="100"/>
      <c r="BV47" s="106"/>
      <c r="BW47" s="100"/>
      <c r="BX47" s="37"/>
      <c r="BZ47" s="37"/>
      <c r="CB47" s="37"/>
      <c r="CC47" s="37"/>
      <c r="CD47" s="37"/>
      <c r="CE47" s="37"/>
      <c r="CF47" s="37"/>
      <c r="CG47" s="37"/>
      <c r="CH47" s="37"/>
      <c r="CI47" s="37"/>
      <c r="CJ47" s="37"/>
      <c r="CV47" s="37"/>
      <c r="CW47" s="37"/>
      <c r="CX47" s="37"/>
      <c r="CY47" s="37"/>
      <c r="CZ47" s="37"/>
      <c r="DA47" s="37"/>
      <c r="DB47" s="37"/>
      <c r="DC47" s="37"/>
      <c r="DD47" s="37"/>
      <c r="DF47" s="37"/>
    </row>
    <row r="48" spans="2:111" s="38" customFormat="1">
      <c r="B48" s="37"/>
      <c r="D48" s="39"/>
      <c r="F48" s="37"/>
      <c r="H48" s="37"/>
      <c r="K48" s="37"/>
      <c r="L48" s="37"/>
      <c r="M48" s="37"/>
      <c r="O48" s="48"/>
      <c r="P48" s="47" t="str">
        <f t="shared" si="312"/>
        <v>KRI-KRI</v>
      </c>
      <c r="Q48" s="49"/>
      <c r="R48" s="49"/>
      <c r="S48" s="48"/>
      <c r="T48" s="48"/>
      <c r="U48" s="48"/>
      <c r="V48" s="48"/>
      <c r="W48" s="48"/>
      <c r="X48" s="48"/>
      <c r="Y48" s="48"/>
      <c r="Z48" s="48"/>
      <c r="AA48" s="47" t="str">
        <f t="shared" si="288"/>
        <v>KRI-KRI</v>
      </c>
      <c r="AB48" s="50">
        <f t="shared" si="293"/>
        <v>0.11483441434029371</v>
      </c>
      <c r="AC48" s="50">
        <f t="shared" si="294"/>
        <v>0.10791609657813708</v>
      </c>
      <c r="AD48" s="50">
        <f t="shared" si="295"/>
        <v>0.13064301252972224</v>
      </c>
      <c r="AE48" s="50">
        <f t="shared" si="296"/>
        <v>0.1111865303984121</v>
      </c>
      <c r="AF48" s="50">
        <f t="shared" si="297"/>
        <v>8.0259609766163517E-2</v>
      </c>
      <c r="AG48" s="50">
        <f t="shared" si="298"/>
        <v>0.10920625621221124</v>
      </c>
      <c r="AH48" s="50">
        <f t="shared" si="299"/>
        <v>0.16508896297212292</v>
      </c>
      <c r="AI48" s="50">
        <f t="shared" si="300"/>
        <v>0.16556291390728478</v>
      </c>
      <c r="AJ48" s="50">
        <f t="shared" si="301"/>
        <v>0.16737674984783932</v>
      </c>
      <c r="AK48" s="48"/>
      <c r="AL48" s="47" t="str">
        <f t="shared" si="290"/>
        <v>KRI-KRI</v>
      </c>
      <c r="AM48" s="50">
        <f t="shared" si="302"/>
        <v>5.3258620731666359E-2</v>
      </c>
      <c r="AN48" s="50">
        <f t="shared" si="303"/>
        <v>4.62881932178935E-2</v>
      </c>
      <c r="AO48" s="50">
        <f t="shared" si="304"/>
        <v>9.0204101249599489E-2</v>
      </c>
      <c r="AP48" s="50">
        <f t="shared" si="305"/>
        <v>7.5156707690362048E-2</v>
      </c>
      <c r="AQ48" s="50">
        <f t="shared" si="306"/>
        <v>4.6287267186211102E-2</v>
      </c>
      <c r="AR48" s="50">
        <f t="shared" si="307"/>
        <v>5.7404737729937136E-2</v>
      </c>
      <c r="AS48" s="50">
        <f t="shared" si="308"/>
        <v>9.3680746006229096E-2</v>
      </c>
      <c r="AT48" s="50">
        <f t="shared" si="309"/>
        <v>0.10397350993377483</v>
      </c>
      <c r="AU48" s="50">
        <f t="shared" si="310"/>
        <v>0.10407790626902008</v>
      </c>
      <c r="AW48" s="37"/>
      <c r="AX48" s="37"/>
      <c r="BG48" s="47" t="str">
        <f t="shared" si="292"/>
        <v>KRI-KRI</v>
      </c>
      <c r="BH48" s="37"/>
      <c r="BI48" s="37"/>
      <c r="BR48" s="40" t="str">
        <f t="shared" si="311"/>
        <v>KRI-KRI</v>
      </c>
      <c r="BS48" s="37"/>
      <c r="BT48" s="106"/>
      <c r="BU48" s="100"/>
      <c r="BV48" s="106"/>
      <c r="BW48" s="100"/>
      <c r="BX48" s="37"/>
      <c r="BZ48" s="37"/>
      <c r="CB48" s="37"/>
      <c r="CC48" s="37"/>
      <c r="CD48" s="37"/>
      <c r="CE48" s="37"/>
      <c r="CF48" s="37"/>
      <c r="CG48" s="37"/>
      <c r="CH48" s="37"/>
      <c r="CI48" s="37"/>
      <c r="CJ48" s="37"/>
      <c r="CV48" s="37"/>
      <c r="CW48" s="37"/>
      <c r="CX48" s="37"/>
      <c r="CY48" s="37"/>
      <c r="CZ48" s="37"/>
      <c r="DA48" s="37"/>
      <c r="DB48" s="37"/>
      <c r="DC48" s="37"/>
      <c r="DD48" s="37"/>
      <c r="DF48" s="37"/>
    </row>
    <row r="49" spans="4:70">
      <c r="D49" s="12"/>
      <c r="O49" s="44"/>
      <c r="P49" s="34" t="str">
        <f t="shared" si="312"/>
        <v>MEVACO</v>
      </c>
      <c r="Q49" s="45"/>
      <c r="R49" s="45"/>
      <c r="S49" s="44"/>
      <c r="T49" s="44"/>
      <c r="U49" s="44"/>
      <c r="V49" s="44"/>
      <c r="W49" s="44"/>
      <c r="X49" s="44"/>
      <c r="Y49" s="44"/>
      <c r="Z49" s="44"/>
      <c r="AA49" s="34" t="str">
        <f t="shared" si="288"/>
        <v>MEVACO</v>
      </c>
      <c r="AB49" s="46">
        <f t="shared" si="293"/>
        <v>6.5716864878815118E-2</v>
      </c>
      <c r="AC49" s="46">
        <f t="shared" si="294"/>
        <v>9.2458536786633502E-2</v>
      </c>
      <c r="AD49" s="46">
        <f t="shared" si="295"/>
        <v>0.10897298415324891</v>
      </c>
      <c r="AE49" s="46">
        <f t="shared" si="296"/>
        <v>8.6371017588369278E-2</v>
      </c>
      <c r="AF49" s="46">
        <f t="shared" si="297"/>
        <v>4.0266620460372382E-2</v>
      </c>
      <c r="AG49" s="46">
        <f t="shared" si="298"/>
        <v>2.9089150375462759E-2</v>
      </c>
      <c r="AH49" s="46">
        <f t="shared" si="299"/>
        <v>2.5739408009286129E-2</v>
      </c>
      <c r="AI49" s="46">
        <f t="shared" si="300"/>
        <v>2.5454545454545452E-2</v>
      </c>
      <c r="AJ49" s="46">
        <f t="shared" si="301"/>
        <v>2.5101214574898785E-2</v>
      </c>
      <c r="AK49" s="44"/>
      <c r="AL49" s="34" t="str">
        <f t="shared" si="290"/>
        <v>MEVACO</v>
      </c>
      <c r="AM49" s="46">
        <f t="shared" si="302"/>
        <v>5.6164402652197597E-3</v>
      </c>
      <c r="AN49" s="46">
        <f t="shared" si="303"/>
        <v>3.1742040601668825E-2</v>
      </c>
      <c r="AO49" s="46">
        <f t="shared" si="304"/>
        <v>4.4279959269394771E-2</v>
      </c>
      <c r="AP49" s="46">
        <f t="shared" si="305"/>
        <v>9.3334233691791933E-4</v>
      </c>
      <c r="AQ49" s="46">
        <f t="shared" si="306"/>
        <v>-5.0798740112926989E-2</v>
      </c>
      <c r="AR49" s="46">
        <f t="shared" si="307"/>
        <v>-5.8304125231641787E-2</v>
      </c>
      <c r="AS49" s="46">
        <f t="shared" si="308"/>
        <v>-1.5774463145676144E-2</v>
      </c>
      <c r="AT49" s="46">
        <f t="shared" si="309"/>
        <v>-3.6363636363636362E-2</v>
      </c>
      <c r="AU49" s="46">
        <f t="shared" si="310"/>
        <v>-3.6437246963562757E-2</v>
      </c>
      <c r="BG49" s="34" t="str">
        <f t="shared" si="292"/>
        <v>MEVACO</v>
      </c>
      <c r="BR49" s="6" t="str">
        <f t="shared" si="311"/>
        <v>MEVACO</v>
      </c>
    </row>
    <row r="50" spans="4:70">
      <c r="D50" s="12"/>
      <c r="O50" s="44"/>
      <c r="P50" s="34" t="str">
        <f t="shared" si="312"/>
        <v>MLS</v>
      </c>
      <c r="Q50" s="45"/>
      <c r="R50" s="45"/>
      <c r="S50" s="44"/>
      <c r="T50" s="44"/>
      <c r="U50" s="44"/>
      <c r="V50" s="44"/>
      <c r="W50" s="44"/>
      <c r="X50" s="44"/>
      <c r="Y50" s="44"/>
      <c r="Z50" s="44"/>
      <c r="AA50" s="34" t="str">
        <f t="shared" si="288"/>
        <v>MLS</v>
      </c>
      <c r="AB50" s="46">
        <f t="shared" si="293"/>
        <v>0.43813417819710371</v>
      </c>
      <c r="AC50" s="46">
        <f t="shared" si="294"/>
        <v>0.53919285137243278</v>
      </c>
      <c r="AD50" s="46">
        <f t="shared" si="295"/>
        <v>0.66372155287817947</v>
      </c>
      <c r="AE50" s="46">
        <f t="shared" si="296"/>
        <v>0.61281020899791017</v>
      </c>
      <c r="AF50" s="46">
        <f t="shared" si="297"/>
        <v>0.38803894297635605</v>
      </c>
      <c r="AG50" s="46">
        <f t="shared" si="298"/>
        <v>0.23492033827033593</v>
      </c>
      <c r="AH50" s="46">
        <f t="shared" si="299"/>
        <v>0.24736012608353034</v>
      </c>
      <c r="AI50" s="46">
        <f t="shared" si="300"/>
        <v>0.23254376612741234</v>
      </c>
      <c r="AJ50" s="46">
        <f t="shared" si="301"/>
        <v>0.23254376612741234</v>
      </c>
      <c r="AK50" s="44"/>
      <c r="AL50" s="34" t="str">
        <f t="shared" si="290"/>
        <v>MLS</v>
      </c>
      <c r="AM50" s="46">
        <f t="shared" si="302"/>
        <v>0.16369388630179585</v>
      </c>
      <c r="AN50" s="46">
        <f t="shared" si="303"/>
        <v>0.17675253245096484</v>
      </c>
      <c r="AO50" s="46">
        <f t="shared" si="304"/>
        <v>0.12620883534136546</v>
      </c>
      <c r="AP50" s="46">
        <f t="shared" si="305"/>
        <v>0.12880562534374668</v>
      </c>
      <c r="AQ50" s="46">
        <f t="shared" si="306"/>
        <v>0.11729485396383867</v>
      </c>
      <c r="AR50" s="46">
        <f t="shared" si="307"/>
        <v>9.4472737466710269E-2</v>
      </c>
      <c r="AS50" s="46">
        <f t="shared" si="308"/>
        <v>8.7470449172576847E-2</v>
      </c>
      <c r="AT50" s="46">
        <f t="shared" si="309"/>
        <v>7.7643350484401796E-2</v>
      </c>
      <c r="AU50" s="46">
        <f t="shared" si="310"/>
        <v>7.7643350484401782E-2</v>
      </c>
      <c r="BG50" s="34" t="str">
        <f t="shared" si="292"/>
        <v>MLS</v>
      </c>
      <c r="BR50" s="6" t="str">
        <f t="shared" si="311"/>
        <v>MLS</v>
      </c>
    </row>
    <row r="51" spans="4:70">
      <c r="D51" s="12"/>
      <c r="O51" s="44"/>
      <c r="P51" s="34" t="str">
        <f t="shared" si="312"/>
        <v>MOTOR OIL</v>
      </c>
      <c r="Q51" s="45"/>
      <c r="R51" s="45"/>
      <c r="S51" s="44"/>
      <c r="T51" s="44"/>
      <c r="U51" s="44"/>
      <c r="V51" s="44"/>
      <c r="W51" s="44"/>
      <c r="X51" s="44"/>
      <c r="Y51" s="44"/>
      <c r="Z51" s="44"/>
      <c r="AA51" s="34" t="str">
        <f t="shared" si="288"/>
        <v>MOTOR OIL</v>
      </c>
      <c r="AB51" s="46">
        <f t="shared" si="293"/>
        <v>3.8320557981448587E-2</v>
      </c>
      <c r="AC51" s="46">
        <f t="shared" si="294"/>
        <v>3.878262212826579E-2</v>
      </c>
      <c r="AD51" s="46">
        <f t="shared" si="295"/>
        <v>2.7951174373827901E-2</v>
      </c>
      <c r="AE51" s="46">
        <f t="shared" si="296"/>
        <v>1.9704085360381689E-2</v>
      </c>
      <c r="AF51" s="46">
        <f t="shared" si="297"/>
        <v>5.5556783275507718E-3</v>
      </c>
      <c r="AG51" s="46">
        <f t="shared" si="298"/>
        <v>6.9693345032693768E-2</v>
      </c>
      <c r="AH51" s="46">
        <f t="shared" si="299"/>
        <v>9.4936096544596352E-2</v>
      </c>
      <c r="AI51" s="46">
        <f t="shared" si="300"/>
        <v>9.7498001320866209E-2</v>
      </c>
      <c r="AJ51" s="46">
        <f t="shared" si="301"/>
        <v>9.7498001320866209E-2</v>
      </c>
      <c r="AK51" s="44"/>
      <c r="AL51" s="34" t="str">
        <f t="shared" si="290"/>
        <v>MOTOR OIL</v>
      </c>
      <c r="AM51" s="46">
        <f t="shared" si="302"/>
        <v>2.6536296363370297E-2</v>
      </c>
      <c r="AN51" s="46">
        <f t="shared" si="303"/>
        <v>1.6340485909872388E-2</v>
      </c>
      <c r="AO51" s="46">
        <f t="shared" si="304"/>
        <v>8.0582465208472367E-3</v>
      </c>
      <c r="AP51" s="46">
        <f t="shared" si="305"/>
        <v>-5.0429099820637879E-4</v>
      </c>
      <c r="AQ51" s="46">
        <f t="shared" si="306"/>
        <v>-9.2042164814037254E-3</v>
      </c>
      <c r="AR51" s="46">
        <f t="shared" si="307"/>
        <v>2.9009598149631419E-2</v>
      </c>
      <c r="AS51" s="46">
        <f t="shared" si="308"/>
        <v>4.685414406966968E-2</v>
      </c>
      <c r="AT51" s="46">
        <f t="shared" si="309"/>
        <v>4.9501894400222457E-2</v>
      </c>
      <c r="AU51" s="46">
        <f t="shared" si="310"/>
        <v>4.9501894400222457E-2</v>
      </c>
      <c r="BG51" s="34" t="str">
        <f t="shared" si="292"/>
        <v>MOTOR OIL</v>
      </c>
      <c r="BR51" s="6" t="str">
        <f t="shared" si="311"/>
        <v>MOTOR OIL</v>
      </c>
    </row>
    <row r="52" spans="4:70">
      <c r="D52" s="12"/>
      <c r="O52" s="44"/>
      <c r="P52" s="34" t="str">
        <f>P21</f>
        <v>OLP</v>
      </c>
      <c r="Q52" s="45"/>
      <c r="R52" s="45"/>
      <c r="S52" s="44"/>
      <c r="T52" s="44"/>
      <c r="U52" s="44"/>
      <c r="V52" s="44"/>
      <c r="W52" s="44"/>
      <c r="X52" s="44"/>
      <c r="Y52" s="44"/>
      <c r="Z52" s="44"/>
      <c r="AA52" s="34" t="str">
        <f>AA21</f>
        <v>OLP</v>
      </c>
      <c r="AB52" s="46">
        <f t="shared" si="293"/>
        <v>0.22834842403732605</v>
      </c>
      <c r="AC52" s="46">
        <f t="shared" si="294"/>
        <v>0.27068035587351641</v>
      </c>
      <c r="AD52" s="46">
        <f t="shared" si="295"/>
        <v>0.22668521089762833</v>
      </c>
      <c r="AE52" s="46">
        <f t="shared" si="296"/>
        <v>0.24154391711224221</v>
      </c>
      <c r="AF52" s="46">
        <f t="shared" si="297"/>
        <v>0.21059492906441721</v>
      </c>
      <c r="AG52" s="46">
        <f t="shared" si="298"/>
        <v>0.23548257909491391</v>
      </c>
      <c r="AH52" s="46">
        <f t="shared" si="299"/>
        <v>0.23823562641043877</v>
      </c>
      <c r="AI52" s="46">
        <f t="shared" si="300"/>
        <v>0.25333333333333335</v>
      </c>
      <c r="AJ52" s="46">
        <f t="shared" si="301"/>
        <v>0.25608465608465608</v>
      </c>
      <c r="AK52" s="44"/>
      <c r="AL52" s="34" t="str">
        <f>AL21</f>
        <v>OLP</v>
      </c>
      <c r="AM52" s="46">
        <f t="shared" si="302"/>
        <v>6.1085966434777879E-2</v>
      </c>
      <c r="AN52" s="46">
        <f t="shared" si="303"/>
        <v>6.1544205176470725E-2</v>
      </c>
      <c r="AO52" s="46">
        <f t="shared" si="304"/>
        <v>6.7334978234764337E-2</v>
      </c>
      <c r="AP52" s="46">
        <f t="shared" si="305"/>
        <v>7.406066708595356E-2</v>
      </c>
      <c r="AQ52" s="46">
        <f t="shared" si="306"/>
        <v>6.4837833972392636E-2</v>
      </c>
      <c r="AR52" s="46">
        <f t="shared" si="307"/>
        <v>8.3850620744893883E-2</v>
      </c>
      <c r="AS52" s="46">
        <f t="shared" si="308"/>
        <v>6.4725561486281391E-2</v>
      </c>
      <c r="AT52" s="46">
        <f t="shared" si="309"/>
        <v>8.4444444444444447E-2</v>
      </c>
      <c r="AU52" s="46">
        <f t="shared" si="310"/>
        <v>8.6772486772486779E-2</v>
      </c>
      <c r="BG52" s="34" t="str">
        <f>BG21</f>
        <v>OLP</v>
      </c>
      <c r="BR52" s="6" t="str">
        <f t="shared" si="311"/>
        <v>OLP</v>
      </c>
    </row>
    <row r="53" spans="4:70">
      <c r="O53" s="44"/>
      <c r="P53" s="34" t="str">
        <f t="shared" ref="P53:P63" si="313">P22</f>
        <v>OPAP</v>
      </c>
      <c r="Q53" s="45"/>
      <c r="R53" s="45"/>
      <c r="S53" s="44"/>
      <c r="T53" s="44"/>
      <c r="U53" s="44"/>
      <c r="V53" s="44"/>
      <c r="W53" s="44"/>
      <c r="X53" s="44"/>
      <c r="Y53" s="44"/>
      <c r="Z53" s="44"/>
      <c r="AA53" s="34" t="str">
        <f t="shared" ref="AA53:AA63" si="314">AA22</f>
        <v>OPAP</v>
      </c>
      <c r="AB53" s="46">
        <f t="shared" si="293"/>
        <v>0.17728586395175888</v>
      </c>
      <c r="AC53" s="46">
        <f t="shared" si="294"/>
        <v>0.16845845817596794</v>
      </c>
      <c r="AD53" s="46">
        <f t="shared" si="295"/>
        <v>0.1696546101497925</v>
      </c>
      <c r="AE53" s="46">
        <f t="shared" si="296"/>
        <v>6.3459276233277781E-2</v>
      </c>
      <c r="AF53" s="46">
        <f t="shared" si="297"/>
        <v>8.1360211802007573E-2</v>
      </c>
      <c r="AG53" s="46">
        <f t="shared" si="298"/>
        <v>8.8577618251119192E-2</v>
      </c>
      <c r="AH53" s="46">
        <f t="shared" si="299"/>
        <v>7.270493861191582E-2</v>
      </c>
      <c r="AI53" s="46">
        <f t="shared" si="300"/>
        <v>0.19608695652173916</v>
      </c>
      <c r="AJ53" s="46">
        <f t="shared" si="301"/>
        <v>0.19608695652173916</v>
      </c>
      <c r="AK53" s="44"/>
      <c r="AL53" s="34" t="str">
        <f t="shared" ref="AL53:AL63" si="315">AL22</f>
        <v>OPAP</v>
      </c>
      <c r="AM53" s="46">
        <f t="shared" si="302"/>
        <v>0.11202340849199856</v>
      </c>
      <c r="AN53" s="46">
        <f t="shared" si="303"/>
        <v>0.12331297535130883</v>
      </c>
      <c r="AO53" s="46">
        <f t="shared" si="304"/>
        <v>0.12727450808585294</v>
      </c>
      <c r="AP53" s="46">
        <f t="shared" si="305"/>
        <v>4.2101292087145151E-2</v>
      </c>
      <c r="AQ53" s="46">
        <f t="shared" si="306"/>
        <v>4.5784152040632325E-2</v>
      </c>
      <c r="AR53" s="46">
        <f t="shared" si="307"/>
        <v>4.9495727003650417E-2</v>
      </c>
      <c r="AS53" s="46">
        <f t="shared" si="308"/>
        <v>4.0245164627489435E-2</v>
      </c>
      <c r="AT53" s="46">
        <f t="shared" si="309"/>
        <v>0.10032608695652173</v>
      </c>
      <c r="AU53" s="46">
        <f t="shared" si="310"/>
        <v>0.10032608695652173</v>
      </c>
      <c r="BG53" s="34" t="str">
        <f t="shared" ref="BG53:BG63" si="316">BG22</f>
        <v>OPAP</v>
      </c>
      <c r="BR53" s="6" t="str">
        <f t="shared" si="311"/>
        <v>OPAP</v>
      </c>
    </row>
    <row r="54" spans="4:70">
      <c r="O54" s="44"/>
      <c r="P54" s="34" t="str">
        <f t="shared" si="313"/>
        <v>OTE</v>
      </c>
      <c r="Q54" s="45"/>
      <c r="R54" s="45"/>
      <c r="S54" s="44"/>
      <c r="T54" s="44"/>
      <c r="U54" s="44"/>
      <c r="V54" s="44"/>
      <c r="W54" s="44"/>
      <c r="X54" s="44"/>
      <c r="Y54" s="44"/>
      <c r="Z54" s="44"/>
      <c r="AA54" s="34" t="str">
        <f t="shared" si="314"/>
        <v>OTE</v>
      </c>
      <c r="AB54" s="46">
        <f t="shared" si="293"/>
        <v>0.31879696505435179</v>
      </c>
      <c r="AC54" s="46">
        <f t="shared" si="294"/>
        <v>0.33003195522299184</v>
      </c>
      <c r="AD54" s="46">
        <f t="shared" si="295"/>
        <v>0.32166362607671523</v>
      </c>
      <c r="AE54" s="46">
        <f t="shared" si="296"/>
        <v>0.29054537381909673</v>
      </c>
      <c r="AF54" s="46">
        <f t="shared" si="297"/>
        <v>0.35358819926500612</v>
      </c>
      <c r="AG54" s="46">
        <f t="shared" si="298"/>
        <v>0.31271618540059953</v>
      </c>
      <c r="AH54" s="46">
        <f t="shared" si="299"/>
        <v>0.32419845960952892</v>
      </c>
      <c r="AI54" s="46">
        <f t="shared" si="300"/>
        <v>0.32585042188698543</v>
      </c>
      <c r="AJ54" s="46">
        <f t="shared" si="301"/>
        <v>0.32572712202991083</v>
      </c>
      <c r="AK54" s="44"/>
      <c r="AL54" s="34" t="str">
        <f t="shared" si="315"/>
        <v>OTE</v>
      </c>
      <c r="AM54" s="46">
        <f t="shared" si="302"/>
        <v>9.9036988400087542E-3</v>
      </c>
      <c r="AN54" s="46">
        <f t="shared" si="303"/>
        <v>2.3758013615703708E-2</v>
      </c>
      <c r="AO54" s="46">
        <f t="shared" si="304"/>
        <v>0.10897628339837885</v>
      </c>
      <c r="AP54" s="46">
        <f t="shared" si="305"/>
        <v>7.8118447990922768E-2</v>
      </c>
      <c r="AQ54" s="46">
        <f t="shared" si="306"/>
        <v>6.8242139648836256E-2</v>
      </c>
      <c r="AR54" s="46">
        <f t="shared" si="307"/>
        <v>3.8919777601270848E-2</v>
      </c>
      <c r="AS54" s="46">
        <f t="shared" si="308"/>
        <v>3.5823034210997674E-2</v>
      </c>
      <c r="AT54" s="46">
        <f t="shared" si="309"/>
        <v>3.715798549587062E-2</v>
      </c>
      <c r="AU54" s="46">
        <f t="shared" si="310"/>
        <v>3.7143925135677471E-2</v>
      </c>
      <c r="BG54" s="34" t="str">
        <f t="shared" si="316"/>
        <v>OTE</v>
      </c>
      <c r="BR54" s="6" t="str">
        <f t="shared" si="311"/>
        <v>OTE</v>
      </c>
    </row>
    <row r="55" spans="4:70">
      <c r="O55" s="44"/>
      <c r="P55" s="34" t="str">
        <f t="shared" si="313"/>
        <v>PPC (DEI)</v>
      </c>
      <c r="Q55" s="45"/>
      <c r="R55" s="45"/>
      <c r="S55" s="44"/>
      <c r="T55" s="44"/>
      <c r="U55" s="44"/>
      <c r="V55" s="44"/>
      <c r="W55" s="44"/>
      <c r="X55" s="44"/>
      <c r="Y55" s="44"/>
      <c r="Z55" s="44"/>
      <c r="AA55" s="34" t="str">
        <f t="shared" si="314"/>
        <v>PPC (DEI)</v>
      </c>
      <c r="AB55" s="46">
        <f t="shared" si="293"/>
        <v>0.25779158143611447</v>
      </c>
      <c r="AC55" s="46">
        <f t="shared" si="294"/>
        <v>0.14143695389106697</v>
      </c>
      <c r="AD55" s="46">
        <f t="shared" si="295"/>
        <v>0.16555025026640616</v>
      </c>
      <c r="AE55" s="46">
        <f t="shared" si="296"/>
        <v>0.14765116407601625</v>
      </c>
      <c r="AF55" s="46">
        <f t="shared" si="297"/>
        <v>0.17431101444030578</v>
      </c>
      <c r="AG55" s="46">
        <f t="shared" si="298"/>
        <v>0.14443334816453426</v>
      </c>
      <c r="AH55" s="46">
        <f t="shared" si="299"/>
        <v>0.20233215532916116</v>
      </c>
      <c r="AI55" s="46">
        <f t="shared" si="300"/>
        <v>0.14000000000000001</v>
      </c>
      <c r="AJ55" s="46">
        <f t="shared" si="301"/>
        <v>0.14000000000000001</v>
      </c>
      <c r="AK55" s="44"/>
      <c r="AL55" s="34" t="str">
        <f t="shared" si="315"/>
        <v>PPC (DEI)</v>
      </c>
      <c r="AM55" s="46">
        <f t="shared" si="302"/>
        <v>9.6032829053044097E-2</v>
      </c>
      <c r="AN55" s="46">
        <f t="shared" si="303"/>
        <v>-2.7014708485564299E-2</v>
      </c>
      <c r="AO55" s="46">
        <f t="shared" si="304"/>
        <v>6.9810276043227809E-3</v>
      </c>
      <c r="AP55" s="46">
        <f t="shared" si="305"/>
        <v>-3.7731437672819362E-2</v>
      </c>
      <c r="AQ55" s="46">
        <f t="shared" si="306"/>
        <v>1.5574239761977892E-2</v>
      </c>
      <c r="AR55" s="46">
        <f t="shared" si="307"/>
        <v>-1.7884615116387732E-2</v>
      </c>
      <c r="AS55" s="46">
        <f t="shared" si="308"/>
        <v>1.2843345988366043E-2</v>
      </c>
      <c r="AT55" s="46">
        <f t="shared" si="309"/>
        <v>6.4554692169754933E-3</v>
      </c>
      <c r="AU55" s="46">
        <f t="shared" si="310"/>
        <v>6.4554692169754924E-3</v>
      </c>
      <c r="BG55" s="34" t="str">
        <f t="shared" si="316"/>
        <v>PPC (DEI)</v>
      </c>
      <c r="BR55" s="6" t="str">
        <f t="shared" si="311"/>
        <v>PPC (DEI)</v>
      </c>
    </row>
    <row r="56" spans="4:70">
      <c r="O56" s="44"/>
      <c r="P56" s="34" t="str">
        <f t="shared" si="313"/>
        <v>SARANTIS</v>
      </c>
      <c r="Q56" s="45"/>
      <c r="R56" s="45"/>
      <c r="S56" s="44"/>
      <c r="T56" s="44"/>
      <c r="U56" s="44"/>
      <c r="V56" s="44"/>
      <c r="W56" s="44"/>
      <c r="X56" s="44"/>
      <c r="Y56" s="44"/>
      <c r="Z56" s="44"/>
      <c r="AA56" s="34" t="str">
        <f t="shared" si="314"/>
        <v>SARANTIS</v>
      </c>
      <c r="AB56" s="46">
        <f t="shared" si="293"/>
        <v>9.1706614167198927E-2</v>
      </c>
      <c r="AC56" s="46">
        <f t="shared" si="294"/>
        <v>8.8656058921090602E-2</v>
      </c>
      <c r="AD56" s="46">
        <f t="shared" si="295"/>
        <v>8.96870905293424E-2</v>
      </c>
      <c r="AE56" s="46">
        <f t="shared" si="296"/>
        <v>9.7491387873280225E-2</v>
      </c>
      <c r="AF56" s="46">
        <f t="shared" si="297"/>
        <v>0.10320565457502133</v>
      </c>
      <c r="AG56" s="46">
        <f t="shared" si="298"/>
        <v>0.1023209929688621</v>
      </c>
      <c r="AH56" s="46">
        <f t="shared" si="299"/>
        <v>0.10917369011327682</v>
      </c>
      <c r="AI56" s="46">
        <f t="shared" si="300"/>
        <v>0.11199319535015595</v>
      </c>
      <c r="AJ56" s="46">
        <f t="shared" si="301"/>
        <v>0.1112954655112753</v>
      </c>
      <c r="AK56" s="44"/>
      <c r="AL56" s="34" t="str">
        <f t="shared" si="315"/>
        <v>SARANTIS</v>
      </c>
      <c r="AM56" s="46">
        <f t="shared" si="302"/>
        <v>4.2637579315411261E-2</v>
      </c>
      <c r="AN56" s="46">
        <f t="shared" si="303"/>
        <v>4.3995321830486468E-2</v>
      </c>
      <c r="AO56" s="46">
        <f t="shared" si="304"/>
        <v>5.1501542659482827E-2</v>
      </c>
      <c r="AP56" s="46">
        <f t="shared" si="305"/>
        <v>6.5629689118075957E-2</v>
      </c>
      <c r="AQ56" s="46">
        <f t="shared" si="306"/>
        <v>6.8991611521679624E-2</v>
      </c>
      <c r="AR56" s="46">
        <f t="shared" si="307"/>
        <v>6.6476538958243653E-2</v>
      </c>
      <c r="AS56" s="46">
        <f t="shared" si="308"/>
        <v>5.8629189373193481E-2</v>
      </c>
      <c r="AT56" s="46">
        <f t="shared" si="309"/>
        <v>7.723277573008222E-2</v>
      </c>
      <c r="AU56" s="46">
        <f t="shared" si="310"/>
        <v>7.7199378116120737E-2</v>
      </c>
      <c r="BG56" s="34" t="str">
        <f t="shared" si="316"/>
        <v>SARANTIS</v>
      </c>
      <c r="BR56" s="6" t="str">
        <f t="shared" si="311"/>
        <v>SARANTIS</v>
      </c>
    </row>
    <row r="57" spans="4:70">
      <c r="O57" s="44"/>
      <c r="P57" s="34" t="str">
        <f t="shared" si="313"/>
        <v>THRACE PLASTICS</v>
      </c>
      <c r="Q57" s="45"/>
      <c r="R57" s="45"/>
      <c r="S57" s="44"/>
      <c r="T57" s="44"/>
      <c r="U57" s="44"/>
      <c r="V57" s="44"/>
      <c r="W57" s="44"/>
      <c r="X57" s="44"/>
      <c r="Y57" s="44"/>
      <c r="Z57" s="44"/>
      <c r="AA57" s="34" t="str">
        <f t="shared" si="314"/>
        <v>THRACE PLASTICS</v>
      </c>
      <c r="AB57" s="46">
        <f t="shared" si="293"/>
        <v>7.8709704929217125E-2</v>
      </c>
      <c r="AC57" s="46">
        <f t="shared" si="294"/>
        <v>8.5157259386389475E-2</v>
      </c>
      <c r="AD57" s="46">
        <f t="shared" si="295"/>
        <v>9.4040370465499262E-2</v>
      </c>
      <c r="AE57" s="46">
        <f t="shared" si="296"/>
        <v>7.5169607990953624E-2</v>
      </c>
      <c r="AF57" s="46">
        <f t="shared" si="297"/>
        <v>8.4542382629951826E-2</v>
      </c>
      <c r="AG57" s="46">
        <f t="shared" si="298"/>
        <v>0.10013960110022252</v>
      </c>
      <c r="AH57" s="46">
        <f t="shared" si="299"/>
        <v>0.12045220966084277</v>
      </c>
      <c r="AI57" s="46">
        <f t="shared" si="300"/>
        <v>0.10582135922330099</v>
      </c>
      <c r="AJ57" s="46">
        <f t="shared" si="301"/>
        <v>0.1126984126984127</v>
      </c>
      <c r="AK57" s="44"/>
      <c r="AL57" s="34" t="str">
        <f t="shared" si="315"/>
        <v>THRACE PLASTICS</v>
      </c>
      <c r="AM57" s="46">
        <f t="shared" si="302"/>
        <v>4.5625106600716359E-3</v>
      </c>
      <c r="AN57" s="46">
        <f t="shared" si="303"/>
        <v>1.7270570993308518E-2</v>
      </c>
      <c r="AO57" s="46">
        <f t="shared" si="304"/>
        <v>2.246664752897095E-2</v>
      </c>
      <c r="AP57" s="46">
        <f t="shared" si="305"/>
        <v>9.3705239351677353E-3</v>
      </c>
      <c r="AQ57" s="46">
        <f t="shared" si="306"/>
        <v>2.3366165791933281E-2</v>
      </c>
      <c r="AR57" s="46">
        <f t="shared" si="307"/>
        <v>3.3822167548964048E-2</v>
      </c>
      <c r="AS57" s="46">
        <f t="shared" si="308"/>
        <v>4.5851318944844129E-2</v>
      </c>
      <c r="AT57" s="46">
        <f t="shared" si="309"/>
        <v>3.2038834951456312E-2</v>
      </c>
      <c r="AU57" s="46">
        <f t="shared" si="310"/>
        <v>4.0317460317460314E-2</v>
      </c>
      <c r="BG57" s="34" t="str">
        <f t="shared" si="316"/>
        <v>THRACE PLASTICS</v>
      </c>
      <c r="BR57" s="6" t="str">
        <f t="shared" si="311"/>
        <v>THRACE PLASTICS</v>
      </c>
    </row>
    <row r="58" spans="4:70">
      <c r="O58" s="44"/>
      <c r="P58" s="34" t="str">
        <f>P27</f>
        <v>TITAN</v>
      </c>
      <c r="Q58" s="45"/>
      <c r="R58" s="45"/>
      <c r="S58" s="44"/>
      <c r="T58" s="44"/>
      <c r="U58" s="44"/>
      <c r="V58" s="44"/>
      <c r="W58" s="44"/>
      <c r="X58" s="44"/>
      <c r="Y58" s="44"/>
      <c r="Z58" s="44"/>
      <c r="AA58" s="34" t="str">
        <f>AA27</f>
        <v>TITAN</v>
      </c>
      <c r="AB58" s="46">
        <f t="shared" si="293"/>
        <v>0.23331195834394675</v>
      </c>
      <c r="AC58" s="46">
        <f t="shared" si="294"/>
        <v>0.2236568676677014</v>
      </c>
      <c r="AD58" s="46">
        <f t="shared" si="295"/>
        <v>0.17320679956839366</v>
      </c>
      <c r="AE58" s="46">
        <f t="shared" si="296"/>
        <v>0.17377493049251022</v>
      </c>
      <c r="AF58" s="46">
        <f t="shared" si="297"/>
        <v>0.15711136087788993</v>
      </c>
      <c r="AG58" s="46">
        <f t="shared" si="298"/>
        <v>0.15483044784661612</v>
      </c>
      <c r="AH58" s="46">
        <f t="shared" si="299"/>
        <v>0.18460619963648484</v>
      </c>
      <c r="AI58" s="46">
        <f t="shared" si="300"/>
        <v>0.17796347879913341</v>
      </c>
      <c r="AJ58" s="46">
        <f t="shared" si="301"/>
        <v>0.17642978932462502</v>
      </c>
      <c r="AK58" s="44"/>
      <c r="AL58" s="34" t="str">
        <f>AL27</f>
        <v>TITAN</v>
      </c>
      <c r="AM58" s="46">
        <f t="shared" si="302"/>
        <v>7.6324262044535005E-2</v>
      </c>
      <c r="AN58" s="46">
        <f t="shared" si="303"/>
        <v>1.008883969639107E-2</v>
      </c>
      <c r="AO58" s="46">
        <f t="shared" si="304"/>
        <v>-2.1686448622928199E-2</v>
      </c>
      <c r="AP58" s="46">
        <f t="shared" si="305"/>
        <v>-3.1982311053109398E-2</v>
      </c>
      <c r="AQ58" s="46">
        <f t="shared" si="306"/>
        <v>2.671497409389044E-2</v>
      </c>
      <c r="AR58" s="46">
        <f t="shared" si="307"/>
        <v>2.4147946773501214E-2</v>
      </c>
      <c r="AS58" s="46">
        <f t="shared" si="308"/>
        <v>8.4447368822114122E-2</v>
      </c>
      <c r="AT58" s="46">
        <f t="shared" si="309"/>
        <v>2.816465490560198E-2</v>
      </c>
      <c r="AU58" s="46">
        <f t="shared" si="310"/>
        <v>2.8610236106695951E-2</v>
      </c>
      <c r="BG58" s="34" t="str">
        <f>BG27</f>
        <v>TITAN</v>
      </c>
      <c r="BR58" s="6" t="str">
        <f t="shared" si="311"/>
        <v>TITAN</v>
      </c>
    </row>
    <row r="59" spans="4:70">
      <c r="O59" s="44"/>
      <c r="P59" s="34" t="str">
        <f t="shared" si="313"/>
        <v>EYDAP</v>
      </c>
      <c r="Q59" s="45"/>
      <c r="R59" s="45"/>
      <c r="S59" s="44"/>
      <c r="T59" s="44"/>
      <c r="U59" s="44"/>
      <c r="V59" s="44"/>
      <c r="W59" s="44"/>
      <c r="X59" s="44"/>
      <c r="Y59" s="44"/>
      <c r="Z59" s="44"/>
      <c r="AA59" s="34" t="str">
        <f t="shared" si="314"/>
        <v>EYDAP</v>
      </c>
      <c r="AB59" s="46">
        <f t="shared" ref="AB59" si="317">AB28/Q28</f>
        <v>0.17282321899736147</v>
      </c>
      <c r="AC59" s="46">
        <f t="shared" ref="AC59" si="318">AC28/R28</f>
        <v>0.23572616407982261</v>
      </c>
      <c r="AD59" s="46">
        <f t="shared" ref="AD59" si="319">AD28/S28</f>
        <v>0.34684201109321888</v>
      </c>
      <c r="AE59" s="46">
        <f t="shared" ref="AE59" si="320">AE28/T28</f>
        <v>0.24868740053247657</v>
      </c>
      <c r="AF59" s="46">
        <f t="shared" si="297"/>
        <v>0.2685064049732373</v>
      </c>
      <c r="AG59" s="46">
        <f t="shared" si="298"/>
        <v>0.25821542674577819</v>
      </c>
      <c r="AH59" s="46">
        <f t="shared" si="299"/>
        <v>0.26540591331636515</v>
      </c>
      <c r="AI59" s="46">
        <f t="shared" si="300"/>
        <v>0.28140858065508229</v>
      </c>
      <c r="AJ59" s="46">
        <f t="shared" si="301"/>
        <v>0.28668683812405449</v>
      </c>
      <c r="AK59" s="44"/>
      <c r="AL59" s="34" t="str">
        <f t="shared" si="315"/>
        <v>EYDAP</v>
      </c>
      <c r="AM59" s="46">
        <f t="shared" ref="AM59" si="321">AM28/Q28</f>
        <v>2.9419525065963063E-2</v>
      </c>
      <c r="AN59" s="46">
        <f t="shared" ref="AN59" si="322">AN28/R28</f>
        <v>8.4672949002217293E-2</v>
      </c>
      <c r="AO59" s="46">
        <f t="shared" ref="AO59" si="323">AO28/S28</f>
        <v>0.13985805451183875</v>
      </c>
      <c r="AP59" s="46">
        <f t="shared" ref="AP59" si="324">AP28/T28</f>
        <v>0.23250487111983695</v>
      </c>
      <c r="AQ59" s="46">
        <f t="shared" si="306"/>
        <v>0.12844567951542188</v>
      </c>
      <c r="AR59" s="46">
        <f t="shared" si="307"/>
        <v>0.13463246450466898</v>
      </c>
      <c r="AS59" s="46">
        <f t="shared" si="308"/>
        <v>7.3133425168237287E-2</v>
      </c>
      <c r="AT59" s="46">
        <f t="shared" si="309"/>
        <v>8.4576349377210522E-2</v>
      </c>
      <c r="AU59" s="46">
        <f t="shared" si="310"/>
        <v>9.1225416036308613E-2</v>
      </c>
      <c r="BG59" s="34" t="str">
        <f t="shared" si="316"/>
        <v>EYDAP</v>
      </c>
      <c r="BR59" s="6" t="str">
        <f t="shared" si="311"/>
        <v>EYDAP</v>
      </c>
    </row>
    <row r="60" spans="4:70">
      <c r="O60" s="44"/>
      <c r="P60" s="34" t="str">
        <f t="shared" si="313"/>
        <v>FRIGOGLASS</v>
      </c>
      <c r="Q60" s="45"/>
      <c r="R60" s="45"/>
      <c r="S60" s="44"/>
      <c r="T60" s="44"/>
      <c r="U60" s="44"/>
      <c r="V60" s="44"/>
      <c r="W60" s="44"/>
      <c r="X60" s="44"/>
      <c r="Y60" s="44"/>
      <c r="Z60" s="44"/>
      <c r="AA60" s="34" t="str">
        <f t="shared" si="314"/>
        <v>FRIGOGLASS</v>
      </c>
      <c r="AB60" s="46">
        <f t="shared" ref="AB60:AB63" si="325">AB29/Q29</f>
        <v>0.1622851143869472</v>
      </c>
      <c r="AC60" s="46">
        <f t="shared" ref="AC60:AC63" si="326">AC29/R29</f>
        <v>0.14697141622088938</v>
      </c>
      <c r="AD60" s="46">
        <f t="shared" ref="AD60:AD63" si="327">AD29/S29</f>
        <v>0.11664516129032258</v>
      </c>
      <c r="AE60" s="46">
        <f t="shared" ref="AE60:AE63" si="328">AE29/T29</f>
        <v>0.12229669210806342</v>
      </c>
      <c r="AF60" s="46">
        <f t="shared" si="297"/>
        <v>0.12927936991577799</v>
      </c>
      <c r="AG60" s="46">
        <f t="shared" si="298"/>
        <v>0.11633886415161684</v>
      </c>
      <c r="AH60" s="46">
        <f t="shared" si="299"/>
        <v>9.7102392770623644E-2</v>
      </c>
      <c r="AI60" s="46">
        <f t="shared" si="300"/>
        <v>8.7264449222208162E-2</v>
      </c>
      <c r="AJ60" s="46">
        <f t="shared" si="301"/>
        <v>8.0505655355954761E-2</v>
      </c>
      <c r="AK60" s="44"/>
      <c r="AL60" s="34" t="str">
        <f t="shared" si="315"/>
        <v>FRIGOGLASS</v>
      </c>
      <c r="AM60" s="46">
        <f t="shared" ref="AM60:AM63" si="329">AM29/Q29</f>
        <v>4.514238222299987E-2</v>
      </c>
      <c r="AN60" s="46">
        <f t="shared" ref="AN60:AN63" si="330">AN29/R29</f>
        <v>3.613047315430197E-2</v>
      </c>
      <c r="AO60" s="46">
        <f t="shared" ref="AO60:AO63" si="331">AO29/S29</f>
        <v>-2.575483870967742E-2</v>
      </c>
      <c r="AP60" s="46">
        <f t="shared" ref="AP60:AP63" si="332">AP29/T29</f>
        <v>-5.8881395117395326E-2</v>
      </c>
      <c r="AQ60" s="46">
        <f t="shared" si="306"/>
        <v>-0.11600957609753494</v>
      </c>
      <c r="AR60" s="46">
        <f t="shared" si="307"/>
        <v>-0.13678915839173705</v>
      </c>
      <c r="AS60" s="46">
        <f t="shared" si="308"/>
        <v>-0.13971340963158543</v>
      </c>
      <c r="AT60" s="46">
        <f t="shared" si="309"/>
        <v>-0.15302896167952446</v>
      </c>
      <c r="AU60" s="46">
        <f t="shared" si="310"/>
        <v>-0.13506320691949433</v>
      </c>
      <c r="BG60" s="34" t="str">
        <f t="shared" si="316"/>
        <v>FRIGOGLASS</v>
      </c>
      <c r="BR60" s="6" t="str">
        <f t="shared" si="311"/>
        <v>FRIGOGLASS</v>
      </c>
    </row>
    <row r="61" spans="4:70">
      <c r="O61" s="44"/>
      <c r="P61" s="34" t="str">
        <f t="shared" si="313"/>
        <v>MYTILINEOS</v>
      </c>
      <c r="Q61" s="45"/>
      <c r="R61" s="45"/>
      <c r="S61" s="44"/>
      <c r="T61" s="44"/>
      <c r="U61" s="44"/>
      <c r="V61" s="44"/>
      <c r="W61" s="44"/>
      <c r="X61" s="44"/>
      <c r="Y61" s="44"/>
      <c r="Z61" s="44"/>
      <c r="AA61" s="34" t="str">
        <f t="shared" si="314"/>
        <v>MYTILINEOS</v>
      </c>
      <c r="AB61" s="46">
        <f t="shared" si="325"/>
        <v>0.15533253445176753</v>
      </c>
      <c r="AC61" s="46">
        <f t="shared" si="326"/>
        <v>0.12221514958625079</v>
      </c>
      <c r="AD61" s="46">
        <f t="shared" si="327"/>
        <v>0.1129917469050894</v>
      </c>
      <c r="AE61" s="46">
        <f t="shared" si="328"/>
        <v>0.16059329101310521</v>
      </c>
      <c r="AF61" s="46">
        <f t="shared" si="297"/>
        <v>0.20602156085815071</v>
      </c>
      <c r="AG61" s="46">
        <f t="shared" si="298"/>
        <v>0.16948266399011333</v>
      </c>
      <c r="AH61" s="46">
        <f t="shared" si="299"/>
        <v>0.17844916000982275</v>
      </c>
      <c r="AI61" s="46">
        <f t="shared" si="300"/>
        <v>0.18398231593266451</v>
      </c>
      <c r="AJ61" s="46">
        <f t="shared" si="301"/>
        <v>0.19092307692307692</v>
      </c>
      <c r="AK61" s="44"/>
      <c r="AL61" s="34" t="str">
        <f t="shared" si="315"/>
        <v>MYTILINEOS</v>
      </c>
      <c r="AM61" s="46">
        <f t="shared" si="329"/>
        <v>5.5462352706211304E-2</v>
      </c>
      <c r="AN61" s="46">
        <f t="shared" si="330"/>
        <v>2.8408656906429026E-2</v>
      </c>
      <c r="AO61" s="46">
        <f t="shared" si="331"/>
        <v>1.3858321870701512E-2</v>
      </c>
      <c r="AP61" s="46">
        <f t="shared" si="332"/>
        <v>1.1340357559834464E-2</v>
      </c>
      <c r="AQ61" s="46">
        <f t="shared" si="306"/>
        <v>5.2644644995473E-2</v>
      </c>
      <c r="AR61" s="46">
        <f t="shared" si="307"/>
        <v>3.4383490024029684E-2</v>
      </c>
      <c r="AS61" s="46">
        <f t="shared" si="308"/>
        <v>2.7418653287172794E-2</v>
      </c>
      <c r="AT61" s="46">
        <f t="shared" si="309"/>
        <v>6.4784900527121242E-2</v>
      </c>
      <c r="AU61" s="46">
        <f t="shared" si="310"/>
        <v>6.4615384615384616E-2</v>
      </c>
      <c r="BG61" s="34" t="str">
        <f t="shared" si="316"/>
        <v>MYTILINEOS</v>
      </c>
      <c r="BR61" s="6" t="str">
        <f t="shared" si="311"/>
        <v>MYTILINEOS</v>
      </c>
    </row>
    <row r="62" spans="4:70" hidden="1">
      <c r="O62" s="44"/>
      <c r="P62" s="34" t="str">
        <f t="shared" si="313"/>
        <v>METKA (ABSORBED by MYTILINEOS)</v>
      </c>
      <c r="Q62" s="45"/>
      <c r="R62" s="45"/>
      <c r="S62" s="44"/>
      <c r="T62" s="44"/>
      <c r="U62" s="44"/>
      <c r="V62" s="44"/>
      <c r="W62" s="44"/>
      <c r="X62" s="44"/>
      <c r="Y62" s="44"/>
      <c r="Z62" s="44"/>
      <c r="AA62" s="34" t="str">
        <f t="shared" si="314"/>
        <v>METKA (ABSORBED by MYTILINEOS)</v>
      </c>
      <c r="AB62" s="46">
        <f t="shared" si="325"/>
        <v>0.21785888870783768</v>
      </c>
      <c r="AC62" s="46">
        <f t="shared" si="326"/>
        <v>0.19816714103444891</v>
      </c>
      <c r="AD62" s="46">
        <f t="shared" si="327"/>
        <v>0.16935159817351597</v>
      </c>
      <c r="AE62" s="46">
        <f t="shared" si="328"/>
        <v>0.16801568366224726</v>
      </c>
      <c r="AF62" s="46">
        <f t="shared" si="297"/>
        <v>0.17051689642211759</v>
      </c>
      <c r="AG62" s="46">
        <f t="shared" si="298"/>
        <v>0.17420989916409188</v>
      </c>
      <c r="AH62" s="46">
        <f t="shared" si="299"/>
        <v>0.16827679173219501</v>
      </c>
      <c r="AI62" s="107"/>
      <c r="AJ62" s="107"/>
      <c r="AK62" s="44"/>
      <c r="AL62" s="34" t="str">
        <f t="shared" si="315"/>
        <v>METKA (ABSORBED by MYTILINEOS)</v>
      </c>
      <c r="AM62" s="46">
        <f t="shared" si="329"/>
        <v>0.12729346586279941</v>
      </c>
      <c r="AN62" s="46">
        <f t="shared" si="330"/>
        <v>0.14109578957699481</v>
      </c>
      <c r="AO62" s="46">
        <f t="shared" si="331"/>
        <v>0.12794520547945204</v>
      </c>
      <c r="AP62" s="46">
        <f t="shared" si="332"/>
        <v>0.15103274409677966</v>
      </c>
      <c r="AQ62" s="46">
        <f t="shared" si="306"/>
        <v>0.14787344219567319</v>
      </c>
      <c r="AR62" s="46">
        <f t="shared" si="307"/>
        <v>0.1031666906181888</v>
      </c>
      <c r="AS62" s="46">
        <f t="shared" si="308"/>
        <v>9.1125589755111217E-2</v>
      </c>
      <c r="AT62" s="107"/>
      <c r="AU62" s="107"/>
      <c r="BG62" s="34" t="str">
        <f t="shared" si="316"/>
        <v>METKA (ABSORBED by MYTILINEOS)</v>
      </c>
      <c r="BR62" s="6" t="str">
        <f t="shared" si="311"/>
        <v>METKA (ABSORBED by MYTILINEOS)</v>
      </c>
    </row>
    <row r="63" spans="4:70">
      <c r="O63" s="44"/>
      <c r="P63" s="34" t="str">
        <f t="shared" si="313"/>
        <v>EXAE</v>
      </c>
      <c r="Q63" s="45"/>
      <c r="R63" s="45"/>
      <c r="S63" s="44"/>
      <c r="T63" s="44"/>
      <c r="U63" s="44"/>
      <c r="V63" s="44"/>
      <c r="W63" s="44"/>
      <c r="X63" s="44"/>
      <c r="Y63" s="44"/>
      <c r="Z63" s="44"/>
      <c r="AA63" s="34" t="str">
        <f t="shared" si="314"/>
        <v>EXAE</v>
      </c>
      <c r="AB63" s="46">
        <f t="shared" si="325"/>
        <v>0.60006487187804092</v>
      </c>
      <c r="AC63" s="46">
        <f t="shared" si="326"/>
        <v>0.51642178046672427</v>
      </c>
      <c r="AD63" s="46">
        <f t="shared" si="327"/>
        <v>0.35533621221468226</v>
      </c>
      <c r="AE63" s="46">
        <f t="shared" si="328"/>
        <v>0.75730379271498305</v>
      </c>
      <c r="AF63" s="46">
        <f t="shared" si="297"/>
        <v>0.54469326904777005</v>
      </c>
      <c r="AG63" s="46">
        <f t="shared" si="298"/>
        <v>0.42694448408734126</v>
      </c>
      <c r="AH63" s="46">
        <f t="shared" si="299"/>
        <v>0.29753292524578001</v>
      </c>
      <c r="AI63" s="46">
        <f>AI32/X32</f>
        <v>0.2485089463220676</v>
      </c>
      <c r="AJ63" s="46">
        <f>AJ32/Y32</f>
        <v>0.24680851063829787</v>
      </c>
      <c r="AK63" s="44"/>
      <c r="AL63" s="34" t="str">
        <f t="shared" si="315"/>
        <v>EXAE</v>
      </c>
      <c r="AM63" s="46">
        <f t="shared" si="329"/>
        <v>0.35874148556600716</v>
      </c>
      <c r="AN63" s="46">
        <f t="shared" si="330"/>
        <v>0.43280034572169407</v>
      </c>
      <c r="AO63" s="46">
        <f t="shared" si="331"/>
        <v>0.364589759407773</v>
      </c>
      <c r="AP63" s="46">
        <f t="shared" si="332"/>
        <v>0.40410564526223558</v>
      </c>
      <c r="AQ63" s="46">
        <f t="shared" si="306"/>
        <v>0.44435280932140669</v>
      </c>
      <c r="AR63" s="46">
        <f t="shared" si="307"/>
        <v>0.2579706008277437</v>
      </c>
      <c r="AS63" s="46">
        <f t="shared" si="308"/>
        <v>5.3014283064366542E-2</v>
      </c>
      <c r="AT63" s="46">
        <f>AT32/X32</f>
        <v>5.3677932405566606E-2</v>
      </c>
      <c r="AU63" s="46">
        <f>AU32/Y32</f>
        <v>5.3191489361702128E-2</v>
      </c>
      <c r="BG63" s="34" t="str">
        <f t="shared" si="316"/>
        <v>EXAE</v>
      </c>
      <c r="BR63" s="6" t="str">
        <f t="shared" si="311"/>
        <v>EXAE</v>
      </c>
    </row>
    <row r="64" spans="4:70">
      <c r="O64" s="44"/>
      <c r="P64" s="45"/>
      <c r="Q64" s="45"/>
      <c r="R64" s="45"/>
      <c r="S64" s="44"/>
      <c r="T64" s="44"/>
      <c r="U64" s="44"/>
      <c r="V64" s="44"/>
      <c r="W64" s="44"/>
      <c r="X64" s="44"/>
      <c r="Y64" s="44"/>
      <c r="Z64" s="44"/>
      <c r="AA64" s="45"/>
      <c r="AB64" s="45"/>
      <c r="AC64" s="45"/>
      <c r="AD64" s="44"/>
      <c r="AE64" s="44"/>
      <c r="AF64" s="44"/>
      <c r="AG64" s="44"/>
      <c r="AH64" s="44"/>
      <c r="AI64" s="44"/>
      <c r="AJ64" s="44"/>
      <c r="AK64" s="44"/>
      <c r="AL64" s="45"/>
      <c r="AM64" s="45"/>
      <c r="AN64" s="45"/>
      <c r="AO64" s="44"/>
      <c r="AP64" s="44"/>
      <c r="AQ64" s="44"/>
      <c r="AR64" s="44"/>
      <c r="AS64" s="44"/>
      <c r="AT64" s="44"/>
      <c r="AU64" s="44"/>
      <c r="BG64" s="45"/>
    </row>
  </sheetData>
  <hyperlinks>
    <hyperlink ref="BU28" r:id="rId1"/>
    <hyperlink ref="BU29:BU32" r:id="rId2" display="gsavvakis@valueinvest.gr"/>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ColWidth="9.140625" defaultRowHeight="15"/>
  <cols>
    <col min="1" max="16384" width="9.140625" style="3"/>
  </cols>
  <sheetData>
    <row r="1" ht="14.25" customHeight="1"/>
    <row r="2" ht="14.25" customHeight="1"/>
    <row r="3" ht="14.25" customHeight="1"/>
    <row r="4" ht="14.25" customHeight="1"/>
    <row r="5" ht="14.25" customHeight="1"/>
    <row r="6" s="4"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Introduction</vt:lpstr>
      <vt:lpstr>Synopsis</vt:lpstr>
      <vt:lpstr>Greek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Nicholas Georgiadis</cp:lastModifiedBy>
  <cp:lastPrinted>2013-05-28T13:08:22Z</cp:lastPrinted>
  <dcterms:created xsi:type="dcterms:W3CDTF">2012-10-16T11:26:25Z</dcterms:created>
  <dcterms:modified xsi:type="dcterms:W3CDTF">2017-11-14T09:49:52Z</dcterms:modified>
</cp:coreProperties>
</file>