
<file path=[Content_Types].xml><?xml version="1.0" encoding="utf-8"?>
<Types xmlns="http://schemas.openxmlformats.org/package/2006/content-types">
  <Default Extension="bin" ContentType="application/vnd.openxmlformats-officedocument.spreadsheetml.printerSettings"/>
  <Default Extension="png" ContentType="image/png"/>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0" yWindow="0" windowWidth="14925" windowHeight="7755" tabRatio="833" firstSheet="1" activeTab="1"/>
  </bookViews>
  <sheets>
    <sheet name="Introduction" sheetId="21" r:id="rId1"/>
    <sheet name="Cover" sheetId="22" r:id="rId2"/>
    <sheet name="Research_Team" sheetId="19" r:id="rId3"/>
    <sheet name="Krikri_Company" sheetId="1" r:id="rId4"/>
    <sheet name="Krikri_Group" sheetId="4" r:id="rId5"/>
    <sheet name="MoreInfo_from_Notes" sheetId="5" r:id="rId6"/>
    <sheet name="Ratio_Analysis" sheetId="11" r:id="rId7"/>
    <sheet name="Vertical_Common-Size_Analyis" sheetId="6" r:id="rId8"/>
    <sheet name="Horizontal_Common-Size_Analysis" sheetId="7" r:id="rId9"/>
    <sheet name="Industry_Comparison" sheetId="17" r:id="rId10"/>
  </sheets>
  <externalReferences>
    <externalReference r:id="rId11"/>
    <externalReference r:id="rId12"/>
  </externalReferences>
  <definedNames>
    <definedName name="a" localSheetId="0" hidden="1">{#N/A,#N/A,FALSE,"Sheet9";#N/A,#N/A,FALSE,"Sheet23";#N/A,#N/A,FALSE,"Sheet5";#N/A,#N/A,FALSE,"Sheet6";#N/A,#N/A,FALSE,"Sheet7";#N/A,#N/A,FALSE,"Sheet8";#N/A,#N/A,FALSE,"Sheet3";#N/A,#N/A,FALSE,"Sheet4";#N/A,#N/A,FALSE,"Sheet11"}</definedName>
    <definedName name="a" hidden="1">{#N/A,#N/A,FALSE,"Sheet9";#N/A,#N/A,FALSE,"Sheet23";#N/A,#N/A,FALSE,"Sheet5";#N/A,#N/A,FALSE,"Sheet6";#N/A,#N/A,FALSE,"Sheet7";#N/A,#N/A,FALSE,"Sheet8";#N/A,#N/A,FALSE,"Sheet3";#N/A,#N/A,FALSE,"Sheet4";#N/A,#N/A,FALSE,"Sheet11"}</definedName>
    <definedName name="aa" localSheetId="0" hidden="1">{#N/A,#N/A,FALSE,"Sheet9";#N/A,#N/A,FALSE,"Sheet23";#N/A,#N/A,FALSE,"Sheet5";#N/A,#N/A,FALSE,"Sheet6";#N/A,#N/A,FALSE,"Sheet7";#N/A,#N/A,FALSE,"Sheet8";#N/A,#N/A,FALSE,"Sheet3";#N/A,#N/A,FALSE,"Sheet4";#N/A,#N/A,FALSE,"Sheet11"}</definedName>
    <definedName name="aa" hidden="1">{#N/A,#N/A,FALSE,"Sheet9";#N/A,#N/A,FALSE,"Sheet23";#N/A,#N/A,FALSE,"Sheet5";#N/A,#N/A,FALSE,"Sheet6";#N/A,#N/A,FALSE,"Sheet7";#N/A,#N/A,FALSE,"Sheet8";#N/A,#N/A,FALSE,"Sheet3";#N/A,#N/A,FALSE,"Sheet4";#N/A,#N/A,FALSE,"Sheet11"}</definedName>
    <definedName name="aaa" localSheetId="0" hidden="1">{#N/A,#N/A,FALSE,"Sheet10";#N/A,#N/A,FALSE,"Sheet9";#N/A,#N/A,FALSE,"Sheet5";#N/A,#N/A,FALSE,"Sheet33";#N/A,#N/A,FALSE,"Sheet13";#N/A,#N/A,FALSE,"Sheet20";#N/A,#N/A,FALSE,"Sheet19";#N/A,#N/A,FALSE,"Sheet18";#N/A,#N/A,FALSE,"Sheet17";#N/A,#N/A,FALSE,"Sheet22";#N/A,#N/A,FALSE,"Sheet1";#N/A,#N/A,FALSE,"Sheet32";#N/A,#N/A,FALSE,"Sheet21";#N/A,#N/A,FALSE,"Sheet15"}</definedName>
    <definedName name="aaa" hidden="1">{#N/A,#N/A,FALSE,"Results_1996"}</definedName>
    <definedName name="aaaa" localSheetId="0" hidden="1">{#N/A,#N/A,FALSE,"Results_1997"}</definedName>
    <definedName name="aaaa" hidden="1">{#N/A,#N/A,FALSE,"Results_1997"}</definedName>
    <definedName name="aaaaaa" localSheetId="0" hidden="1">{#N/A,#N/A,FALSE,"Results_1995"}</definedName>
    <definedName name="aaaaaa" hidden="1">{#N/A,#N/A,FALSE,"Results_1995"}</definedName>
    <definedName name="aaas" localSheetId="0" hidden="1">{#N/A,#N/A,FALSE,"Sales_1995"}</definedName>
    <definedName name="aaas" hidden="1">{#N/A,#N/A,FALSE,"Sales_1995"}</definedName>
    <definedName name="abc" localSheetId="0" hidden="1">{#N/A,#N/A,FALSE,"Sheet29";#N/A,#N/A,FALSE,"Sheet25";#N/A,#N/A,FALSE,"Sheet24";#N/A,#N/A,FALSE,"Sheet27";#N/A,#N/A,FALSE,"Sheet26";#N/A,#N/A,FALSE,"Sheet30"}</definedName>
    <definedName name="abc" hidden="1">{#N/A,#N/A,FALSE,"Sheet29";#N/A,#N/A,FALSE,"Sheet25";#N/A,#N/A,FALSE,"Sheet24";#N/A,#N/A,FALSE,"Sheet27";#N/A,#N/A,FALSE,"Sheet26";#N/A,#N/A,FALSE,"Sheet30"}</definedName>
    <definedName name="as" localSheetId="0" hidden="1">{#N/A,#N/A,FALSE,"Results_1997"}</definedName>
    <definedName name="as" hidden="1">{#N/A,#N/A,FALSE,"Results_1997"}</definedName>
    <definedName name="asa" localSheetId="0" hidden="1">{#N/A,#N/A,FALSE,"Sheet9";#N/A,#N/A,FALSE,"Sheet23";#N/A,#N/A,FALSE,"Sheet5";#N/A,#N/A,FALSE,"Sheet6";#N/A,#N/A,FALSE,"Sheet7";#N/A,#N/A,FALSE,"Sheet8";#N/A,#N/A,FALSE,"Sheet3";#N/A,#N/A,FALSE,"Sheet4";#N/A,#N/A,FALSE,"Sheet11"}</definedName>
    <definedName name="asa" hidden="1">{#N/A,#N/A,FALSE,"Sheet9";#N/A,#N/A,FALSE,"Sheet23";#N/A,#N/A,FALSE,"Sheet5";#N/A,#N/A,FALSE,"Sheet6";#N/A,#N/A,FALSE,"Sheet7";#N/A,#N/A,FALSE,"Sheet8";#N/A,#N/A,FALSE,"Sheet3";#N/A,#N/A,FALSE,"Sheet4";#N/A,#N/A,FALSE,"Sheet11"}</definedName>
    <definedName name="asas" localSheetId="0" hidden="1">{#N/A,#N/A,FALSE,"Results_1997"}</definedName>
    <definedName name="asas" hidden="1">{#N/A,#N/A,FALSE,"Results_1997"}</definedName>
    <definedName name="asasa" localSheetId="0" hidden="1">{#N/A,#N/A,FALSE,"Results_1995"}</definedName>
    <definedName name="asasa" hidden="1">{#N/A,#N/A,FALSE,"Results_1995"}</definedName>
    <definedName name="asasas" localSheetId="0" hidden="1">{#N/A,#N/A,FALSE,"Results_1996"}</definedName>
    <definedName name="asasas" hidden="1">{#N/A,#N/A,FALSE,"Results_1996"}</definedName>
    <definedName name="asasasa" localSheetId="0" hidden="1">{#N/A,#N/A,FALSE,"Results_1997"}</definedName>
    <definedName name="asasasa" hidden="1">{#N/A,#N/A,FALSE,"Results_1997"}</definedName>
    <definedName name="asasasas" localSheetId="0" hidden="1">{#N/A,#N/A,FALSE,"Results_1998"}</definedName>
    <definedName name="asasasas" hidden="1">{#N/A,#N/A,FALSE,"Results_1998"}</definedName>
    <definedName name="b" localSheetId="0" hidden="1">{#N/A,#N/A,FALSE,"Results_1997"}</definedName>
    <definedName name="b" hidden="1">{#N/A,#N/A,FALSE,"Results_1997"}</definedName>
    <definedName name="cvcvc" localSheetId="0" hidden="1">{#N/A,#N/A,FALSE,"Sheet9";#N/A,#N/A,FALSE,"Sheet23";#N/A,#N/A,FALSE,"Sheet5";#N/A,#N/A,FALSE,"Sheet6";#N/A,#N/A,FALSE,"Sheet7";#N/A,#N/A,FALSE,"Sheet8";#N/A,#N/A,FALSE,"Sheet3";#N/A,#N/A,FALSE,"Sheet4";#N/A,#N/A,FALSE,"Sheet11"}</definedName>
    <definedName name="cvcvc" hidden="1">{#N/A,#N/A,FALSE,"Sheet9";#N/A,#N/A,FALSE,"Sheet23";#N/A,#N/A,FALSE,"Sheet5";#N/A,#N/A,FALSE,"Sheet6";#N/A,#N/A,FALSE,"Sheet7";#N/A,#N/A,FALSE,"Sheet8";#N/A,#N/A,FALSE,"Sheet3";#N/A,#N/A,FALSE,"Sheet4";#N/A,#N/A,FALSE,"Sheet11"}</definedName>
    <definedName name="d" localSheetId="0" hidden="1">{#N/A,#N/A,FALSE,"Results_1998"}</definedName>
    <definedName name="d" hidden="1">{#N/A,#N/A,FALSE,"Results_1998"}</definedName>
    <definedName name="_xlnm.Database">#REF!</definedName>
    <definedName name="e" localSheetId="0" hidden="1">{#N/A,#N/A,FALSE,"Sheet9";#N/A,#N/A,FALSE,"Sheet23";#N/A,#N/A,FALSE,"Sheet5";#N/A,#N/A,FALSE,"Sheet6";#N/A,#N/A,FALSE,"Sheet7";#N/A,#N/A,FALSE,"Sheet8";#N/A,#N/A,FALSE,"Sheet3";#N/A,#N/A,FALSE,"Sheet4";#N/A,#N/A,FALSE,"Sheet11"}</definedName>
    <definedName name="e" hidden="1">{#N/A,#N/A,FALSE,"Sheet9";#N/A,#N/A,FALSE,"Sheet23";#N/A,#N/A,FALSE,"Sheet5";#N/A,#N/A,FALSE,"Sheet6";#N/A,#N/A,FALSE,"Sheet7";#N/A,#N/A,FALSE,"Sheet8";#N/A,#N/A,FALSE,"Sheet3";#N/A,#N/A,FALSE,"Sheet4";#N/A,#N/A,FALSE,"Sheet11"}</definedName>
    <definedName name="eee" localSheetId="0" hidden="1">{#N/A,#N/A,FALSE,"Results_1997"}</definedName>
    <definedName name="eee" hidden="1">{#N/A,#N/A,FALSE,"Results_1997"}</definedName>
    <definedName name="Exp.Dec" localSheetId="0" hidden="1">{#N/A,#N/A,FALSE,"Results_1997"}</definedName>
    <definedName name="Exp.Dec" hidden="1">{#N/A,#N/A,FALSE,"Results_1997"}</definedName>
    <definedName name="f" localSheetId="0" hidden="1">{#N/A,#N/A,FALSE,"Results_1997"}</definedName>
    <definedName name="f" hidden="1">{#N/A,#N/A,FALSE,"Sheet29";#N/A,#N/A,FALSE,"Sheet25";#N/A,#N/A,FALSE,"Sheet24";#N/A,#N/A,FALSE,"Sheet27";#N/A,#N/A,FALSE,"Sheet26";#N/A,#N/A,FALSE,"Sheet30"}</definedName>
    <definedName name="fg" localSheetId="0" hidden="1">{#N/A,#N/A,FALSE,"Results_1996"}</definedName>
    <definedName name="fg" hidden="1">{#N/A,#N/A,FALSE,"Results_1996"}</definedName>
    <definedName name="g" localSheetId="0" hidden="1">{#N/A,#N/A,FALSE,"Sheet13";#N/A,#N/A,FALSE,"Sheet23 (2)";#N/A,#N/A,FALSE,"Sheet1";#N/A,#N/A,FALSE,"Sheet16";#N/A,#N/A,FALSE,"Sheet20";#N/A,#N/A,FALSE,"Sheet19";#N/A,#N/A,FALSE,"Sheet18";#N/A,#N/A,FALSE,"Sheet17";#N/A,#N/A,FALSE,"Sheet22";#N/A,#N/A,FALSE,"Sheet21";#N/A,#N/A,FALSE,"Sheet10"}</definedName>
    <definedName name="g" hidden="1">{#N/A,#N/A,FALSE,"Sheet13";#N/A,#N/A,FALSE,"Sheet23 (2)";#N/A,#N/A,FALSE,"Sheet1";#N/A,#N/A,FALSE,"Sheet16";#N/A,#N/A,FALSE,"Sheet20";#N/A,#N/A,FALSE,"Sheet19";#N/A,#N/A,FALSE,"Sheet18";#N/A,#N/A,FALSE,"Sheet17";#N/A,#N/A,FALSE,"Sheet22";#N/A,#N/A,FALSE,"Sheet21";#N/A,#N/A,FALSE,"Sheet10"}</definedName>
    <definedName name="h" localSheetId="0" hidden="1">{#N/A,#N/A,FALSE,"Sheet9";#N/A,#N/A,FALSE,"Sheet23";#N/A,#N/A,FALSE,"Sheet5";#N/A,#N/A,FALSE,"Sheet6";#N/A,#N/A,FALSE,"Sheet7";#N/A,#N/A,FALSE,"Sheet8";#N/A,#N/A,FALSE,"Sheet3";#N/A,#N/A,FALSE,"Sheet4";#N/A,#N/A,FALSE,"Sheet11"}</definedName>
    <definedName name="h" hidden="1">{#N/A,#N/A,FALSE,"Sheet9";#N/A,#N/A,FALSE,"Sheet23";#N/A,#N/A,FALSE,"Sheet5";#N/A,#N/A,FALSE,"Sheet6";#N/A,#N/A,FALSE,"Sheet7";#N/A,#N/A,FALSE,"Sheet8";#N/A,#N/A,FALSE,"Sheet3";#N/A,#N/A,FALSE,"Sheet4";#N/A,#N/A,FALSE,"Sheet11"}</definedName>
    <definedName name="hgnjgh" localSheetId="0" hidden="1">{#N/A,#N/A,FALSE,"Results_1997"}</definedName>
    <definedName name="hgnjgh" hidden="1">{#N/A,#N/A,FALSE,"Results_1997"}</definedName>
    <definedName name="ioijkl" localSheetId="0" hidden="1">{#N/A,#N/A,FALSE,"Sheet29";#N/A,#N/A,FALSE,"Sheet25";#N/A,#N/A,FALSE,"Sheet24";#N/A,#N/A,FALSE,"Sheet27";#N/A,#N/A,FALSE,"Sheet26";#N/A,#N/A,FALSE,"Sheet30"}</definedName>
    <definedName name="ioijkl" hidden="1">{#N/A,#N/A,FALSE,"Sheet29";#N/A,#N/A,FALSE,"Sheet25";#N/A,#N/A,FALSE,"Sheet24";#N/A,#N/A,FALSE,"Sheet27";#N/A,#N/A,FALSE,"Sheet26";#N/A,#N/A,FALSE,"Sheet30"}</definedName>
    <definedName name="Irakliou" localSheetId="0" hidden="1">{#N/A,#N/A,FALSE,"Results_1998"}</definedName>
    <definedName name="Irakliou" hidden="1">{#N/A,#N/A,FALSE,"Results_1998"}</definedName>
    <definedName name="j" localSheetId="0" hidden="1">{#N/A,#N/A,FALSE,"Sheet10";#N/A,#N/A,FALSE,"Sheet9";#N/A,#N/A,FALSE,"Sheet5";#N/A,#N/A,FALSE,"Sheet33";#N/A,#N/A,FALSE,"Sheet13";#N/A,#N/A,FALSE,"Sheet20";#N/A,#N/A,FALSE,"Sheet19";#N/A,#N/A,FALSE,"Sheet18";#N/A,#N/A,FALSE,"Sheet17";#N/A,#N/A,FALSE,"Sheet22";#N/A,#N/A,FALSE,"Sheet1";#N/A,#N/A,FALSE,"Sheet32";#N/A,#N/A,FALSE,"Sheet21";#N/A,#N/A,FALSE,"Sheet15"}</definedName>
    <definedName name="j" hidden="1">{#N/A,#N/A,FALSE,"Sheet10";#N/A,#N/A,FALSE,"Sheet9";#N/A,#N/A,FALSE,"Sheet5";#N/A,#N/A,FALSE,"Sheet33";#N/A,#N/A,FALSE,"Sheet13";#N/A,#N/A,FALSE,"Sheet20";#N/A,#N/A,FALSE,"Sheet19";#N/A,#N/A,FALSE,"Sheet18";#N/A,#N/A,FALSE,"Sheet17";#N/A,#N/A,FALSE,"Sheet22";#N/A,#N/A,FALSE,"Sheet1";#N/A,#N/A,FALSE,"Sheet32";#N/A,#N/A,FALSE,"Sheet21";#N/A,#N/A,FALSE,"Sheet15"}</definedName>
    <definedName name="LineEot" localSheetId="0">'[1]Big Table'!#REF!</definedName>
    <definedName name="LineEot">'[2]Big Table'!#REF!</definedName>
    <definedName name="Nicholas" localSheetId="0" hidden="1">{#N/A,#N/A,FALSE,"Results_1995"}</definedName>
    <definedName name="Nicholas" hidden="1">{#N/A,#N/A,FALSE,"Results_1995"}</definedName>
    <definedName name="nick">'[1]Big Table'!#REF!</definedName>
    <definedName name="oil">'[1]Big Table'!#REF!</definedName>
    <definedName name="op" localSheetId="0" hidden="1">{#N/A,#N/A,FALSE,"Results_1997"}</definedName>
    <definedName name="op" hidden="1">{#N/A,#N/A,FALSE,"Results_1997"}</definedName>
    <definedName name="qqq" localSheetId="0" hidden="1">{#N/A,#N/A,FALSE,"Sales_1995"}</definedName>
    <definedName name="qqq" hidden="1">{#N/A,#N/A,FALSE,"Sales_1995"}</definedName>
    <definedName name="qwq" localSheetId="0" hidden="1">{#N/A,#N/A,FALSE,"Sheet10";#N/A,#N/A,FALSE,"Sheet9";#N/A,#N/A,FALSE,"Sheet5";#N/A,#N/A,FALSE,"Sheet33";#N/A,#N/A,FALSE,"Sheet13";#N/A,#N/A,FALSE,"Sheet20";#N/A,#N/A,FALSE,"Sheet19";#N/A,#N/A,FALSE,"Sheet18";#N/A,#N/A,FALSE,"Sheet17";#N/A,#N/A,FALSE,"Sheet22";#N/A,#N/A,FALSE,"Sheet1";#N/A,#N/A,FALSE,"Sheet32";#N/A,#N/A,FALSE,"Sheet21";#N/A,#N/A,FALSE,"Sheet15"}</definedName>
    <definedName name="qwq" hidden="1">{#N/A,#N/A,FALSE,"Sheet10";#N/A,#N/A,FALSE,"Sheet9";#N/A,#N/A,FALSE,"Sheet5";#N/A,#N/A,FALSE,"Sheet33";#N/A,#N/A,FALSE,"Sheet13";#N/A,#N/A,FALSE,"Sheet20";#N/A,#N/A,FALSE,"Sheet19";#N/A,#N/A,FALSE,"Sheet18";#N/A,#N/A,FALSE,"Sheet17";#N/A,#N/A,FALSE,"Sheet22";#N/A,#N/A,FALSE,"Sheet1";#N/A,#N/A,FALSE,"Sheet32";#N/A,#N/A,FALSE,"Sheet21";#N/A,#N/A,FALSE,"Sheet15"}</definedName>
    <definedName name="rrr" localSheetId="0" hidden="1">{#N/A,#N/A,FALSE,"Sheet9";#N/A,#N/A,FALSE,"Sheet23";#N/A,#N/A,FALSE,"Sheet5";#N/A,#N/A,FALSE,"Sheet6";#N/A,#N/A,FALSE,"Sheet7";#N/A,#N/A,FALSE,"Sheet8";#N/A,#N/A,FALSE,"Sheet3";#N/A,#N/A,FALSE,"Sheet4";#N/A,#N/A,FALSE,"Sheet11"}</definedName>
    <definedName name="rrr" hidden="1">{#N/A,#N/A,FALSE,"Sheet9";#N/A,#N/A,FALSE,"Sheet23";#N/A,#N/A,FALSE,"Sheet5";#N/A,#N/A,FALSE,"Sheet6";#N/A,#N/A,FALSE,"Sheet7";#N/A,#N/A,FALSE,"Sheet8";#N/A,#N/A,FALSE,"Sheet3";#N/A,#N/A,FALSE,"Sheet4";#N/A,#N/A,FALSE,"Sheet11"}</definedName>
    <definedName name="s" localSheetId="0" hidden="1">{#N/A,#N/A,FALSE,"Results_1997"}</definedName>
    <definedName name="s" hidden="1">{#N/A,#N/A,FALSE,"Results_1997"}</definedName>
    <definedName name="ss" localSheetId="0" hidden="1">{#N/A,#N/A,FALSE,"Sheet9";#N/A,#N/A,FALSE,"Sheet23";#N/A,#N/A,FALSE,"Sheet5";#N/A,#N/A,FALSE,"Sheet6";#N/A,#N/A,FALSE,"Sheet7";#N/A,#N/A,FALSE,"Sheet8";#N/A,#N/A,FALSE,"Sheet3";#N/A,#N/A,FALSE,"Sheet4";#N/A,#N/A,FALSE,"Sheet11"}</definedName>
    <definedName name="ss" hidden="1">{#N/A,#N/A,FALSE,"Sheet9";#N/A,#N/A,FALSE,"Sheet23";#N/A,#N/A,FALSE,"Sheet5";#N/A,#N/A,FALSE,"Sheet6";#N/A,#N/A,FALSE,"Sheet7";#N/A,#N/A,FALSE,"Sheet8";#N/A,#N/A,FALSE,"Sheet3";#N/A,#N/A,FALSE,"Sheet4";#N/A,#N/A,FALSE,"Sheet11"}</definedName>
    <definedName name="Storage">'[1]Big Table'!#REF!</definedName>
    <definedName name="wrn.1995." localSheetId="0" hidden="1">{#N/A,#N/A,FALSE,"Results_1995"}</definedName>
    <definedName name="wrn.1995." hidden="1">{#N/A,#N/A,FALSE,"Results_1995"}</definedName>
    <definedName name="wrn.1996." localSheetId="0" hidden="1">{#N/A,#N/A,FALSE,"Results_1996"}</definedName>
    <definedName name="wrn.1996." hidden="1">{#N/A,#N/A,FALSE,"Results_1996"}</definedName>
    <definedName name="wrn.1997." localSheetId="0" hidden="1">{#N/A,#N/A,FALSE,"Results_1997"}</definedName>
    <definedName name="wrn.1997." hidden="1">{#N/A,#N/A,FALSE,"Results_1997"}</definedName>
    <definedName name="wrn.1998." localSheetId="0" hidden="1">{#N/A,#N/A,FALSE,"Results_1998"}</definedName>
    <definedName name="wrn.1998." hidden="1">{#N/A,#N/A,FALSE,"Results_1998"}</definedName>
    <definedName name="wrn.Balance._.LAVIPHARM." localSheetId="0" hidden="1">{#N/A,#N/A,FALSE,"Sheet29";#N/A,#N/A,FALSE,"Sheet25";#N/A,#N/A,FALSE,"Sheet24";#N/A,#N/A,FALSE,"Sheet27";#N/A,#N/A,FALSE,"Sheet26";#N/A,#N/A,FALSE,"Sheet30"}</definedName>
    <definedName name="wrn.Balance._.LAVIPHARM." hidden="1">{#N/A,#N/A,FALSE,"Sheet29";#N/A,#N/A,FALSE,"Sheet25";#N/A,#N/A,FALSE,"Sheet24";#N/A,#N/A,FALSE,"Sheet27";#N/A,#N/A,FALSE,"Sheet26";#N/A,#N/A,FALSE,"Sheet30"}</definedName>
    <definedName name="wrn.PandL._.GROUP." localSheetId="0" hidden="1">{#N/A,#N/A,FALSE,"Sheet13";#N/A,#N/A,FALSE,"Sheet23 (2)";#N/A,#N/A,FALSE,"Sheet1";#N/A,#N/A,FALSE,"Sheet16";#N/A,#N/A,FALSE,"Sheet20";#N/A,#N/A,FALSE,"Sheet19";#N/A,#N/A,FALSE,"Sheet18";#N/A,#N/A,FALSE,"Sheet17";#N/A,#N/A,FALSE,"Sheet22";#N/A,#N/A,FALSE,"Sheet21";#N/A,#N/A,FALSE,"Sheet10"}</definedName>
    <definedName name="wrn.PandL._.GROUP." hidden="1">{#N/A,#N/A,FALSE,"Sheet13";#N/A,#N/A,FALSE,"Sheet23 (2)";#N/A,#N/A,FALSE,"Sheet1";#N/A,#N/A,FALSE,"Sheet16";#N/A,#N/A,FALSE,"Sheet20";#N/A,#N/A,FALSE,"Sheet19";#N/A,#N/A,FALSE,"Sheet18";#N/A,#N/A,FALSE,"Sheet17";#N/A,#N/A,FALSE,"Sheet22";#N/A,#N/A,FALSE,"Sheet21";#N/A,#N/A,FALSE,"Sheet10"}</definedName>
    <definedName name="wrn.PandL._.LAVIPHARM._.AE." localSheetId="0" hidden="1">{#N/A,#N/A,FALSE,"Sheet9";#N/A,#N/A,FALSE,"Sheet23";#N/A,#N/A,FALSE,"Sheet5";#N/A,#N/A,FALSE,"Sheet6";#N/A,#N/A,FALSE,"Sheet7";#N/A,#N/A,FALSE,"Sheet8";#N/A,#N/A,FALSE,"Sheet3";#N/A,#N/A,FALSE,"Sheet4";#N/A,#N/A,FALSE,"Sheet11"}</definedName>
    <definedName name="wrn.PandL._.LAVIPHARM._.AE." hidden="1">{#N/A,#N/A,FALSE,"Sheet9";#N/A,#N/A,FALSE,"Sheet23";#N/A,#N/A,FALSE,"Sheet5";#N/A,#N/A,FALSE,"Sheet6";#N/A,#N/A,FALSE,"Sheet7";#N/A,#N/A,FALSE,"Sheet8";#N/A,#N/A,FALSE,"Sheet3";#N/A,#N/A,FALSE,"Sheet4";#N/A,#N/A,FALSE,"Sheet11"}</definedName>
    <definedName name="wrn.PandL9mnth." localSheetId="0" hidden="1">{#N/A,#N/A,FALSE,"Sheet10";#N/A,#N/A,FALSE,"Sheet9";#N/A,#N/A,FALSE,"Sheet5";#N/A,#N/A,FALSE,"Sheet33";#N/A,#N/A,FALSE,"Sheet13";#N/A,#N/A,FALSE,"Sheet20";#N/A,#N/A,FALSE,"Sheet19";#N/A,#N/A,FALSE,"Sheet18";#N/A,#N/A,FALSE,"Sheet17";#N/A,#N/A,FALSE,"Sheet22";#N/A,#N/A,FALSE,"Sheet1";#N/A,#N/A,FALSE,"Sheet32";#N/A,#N/A,FALSE,"Sheet21";#N/A,#N/A,FALSE,"Sheet15"}</definedName>
    <definedName name="wrn.PandL9mnth." hidden="1">{#N/A,#N/A,FALSE,"Sheet10";#N/A,#N/A,FALSE,"Sheet9";#N/A,#N/A,FALSE,"Sheet5";#N/A,#N/A,FALSE,"Sheet33";#N/A,#N/A,FALSE,"Sheet13";#N/A,#N/A,FALSE,"Sheet20";#N/A,#N/A,FALSE,"Sheet19";#N/A,#N/A,FALSE,"Sheet18";#N/A,#N/A,FALSE,"Sheet17";#N/A,#N/A,FALSE,"Sheet22";#N/A,#N/A,FALSE,"Sheet1";#N/A,#N/A,FALSE,"Sheet32";#N/A,#N/A,FALSE,"Sheet21";#N/A,#N/A,FALSE,"Sheet15"}</definedName>
    <definedName name="wrn.Sales." localSheetId="0" hidden="1">{#N/A,#N/A,FALSE,"Sales_1995"}</definedName>
    <definedName name="wrn.Sales." hidden="1">{#N/A,#N/A,FALSE,"Sales_1995"}</definedName>
    <definedName name="ww" localSheetId="0" hidden="1">{#N/A,#N/A,FALSE,"Sheet29";#N/A,#N/A,FALSE,"Sheet25";#N/A,#N/A,FALSE,"Sheet24";#N/A,#N/A,FALSE,"Sheet27";#N/A,#N/A,FALSE,"Sheet26";#N/A,#N/A,FALSE,"Sheet30"}</definedName>
    <definedName name="ww" hidden="1">{#N/A,#N/A,FALSE,"Sheet29";#N/A,#N/A,FALSE,"Sheet25";#N/A,#N/A,FALSE,"Sheet24";#N/A,#N/A,FALSE,"Sheet27";#N/A,#N/A,FALSE,"Sheet26";#N/A,#N/A,FALSE,"Sheet30"}</definedName>
    <definedName name="www" localSheetId="0" hidden="1">{#N/A,#N/A,FALSE,"Sheet13";#N/A,#N/A,FALSE,"Sheet23 (2)";#N/A,#N/A,FALSE,"Sheet1";#N/A,#N/A,FALSE,"Sheet16";#N/A,#N/A,FALSE,"Sheet20";#N/A,#N/A,FALSE,"Sheet19";#N/A,#N/A,FALSE,"Sheet18";#N/A,#N/A,FALSE,"Sheet17";#N/A,#N/A,FALSE,"Sheet22";#N/A,#N/A,FALSE,"Sheet21";#N/A,#N/A,FALSE,"Sheet10"}</definedName>
    <definedName name="www" hidden="1">{#N/A,#N/A,FALSE,"Sheet13";#N/A,#N/A,FALSE,"Sheet23 (2)";#N/A,#N/A,FALSE,"Sheet1";#N/A,#N/A,FALSE,"Sheet16";#N/A,#N/A,FALSE,"Sheet20";#N/A,#N/A,FALSE,"Sheet19";#N/A,#N/A,FALSE,"Sheet18";#N/A,#N/A,FALSE,"Sheet17";#N/A,#N/A,FALSE,"Sheet22";#N/A,#N/A,FALSE,"Sheet21";#N/A,#N/A,FALSE,"Sheet10"}</definedName>
    <definedName name="wwww" localSheetId="0" hidden="1">{#N/A,#N/A,FALSE,"Sheet9";#N/A,#N/A,FALSE,"Sheet23";#N/A,#N/A,FALSE,"Sheet5";#N/A,#N/A,FALSE,"Sheet6";#N/A,#N/A,FALSE,"Sheet7";#N/A,#N/A,FALSE,"Sheet8";#N/A,#N/A,FALSE,"Sheet3";#N/A,#N/A,FALSE,"Sheet4";#N/A,#N/A,FALSE,"Sheet11"}</definedName>
    <definedName name="wwww" hidden="1">{#N/A,#N/A,FALSE,"Sheet9";#N/A,#N/A,FALSE,"Sheet23";#N/A,#N/A,FALSE,"Sheet5";#N/A,#N/A,FALSE,"Sheet6";#N/A,#N/A,FALSE,"Sheet7";#N/A,#N/A,FALSE,"Sheet8";#N/A,#N/A,FALSE,"Sheet3";#N/A,#N/A,FALSE,"Sheet4";#N/A,#N/A,FALSE,"Sheet11"}</definedName>
    <definedName name="x" localSheetId="0" hidden="1">{#N/A,#N/A,FALSE,"Results_1995"}</definedName>
    <definedName name="x" hidden="1">{#N/A,#N/A,FALSE,"Results_1995"}</definedName>
    <definedName name="y" localSheetId="0" hidden="1">{#N/A,#N/A,FALSE,"Sales_1995"}</definedName>
    <definedName name="y" hidden="1">{#N/A,#N/A,FALSE,"Sales_1995"}</definedName>
    <definedName name="yy" localSheetId="0">'[1]Big Table'!#REF!</definedName>
    <definedName name="yy">'[2]Big Table'!#REF!</definedName>
    <definedName name="yyy">'[1]Big Table'!#REF!</definedName>
    <definedName name="z" localSheetId="0" hidden="1">{#N/A,#N/A,FALSE,"Results_1996"}</definedName>
    <definedName name="z" hidden="1">{#N/A,#N/A,FALSE,"Results_1996"}</definedName>
    <definedName name="zz" localSheetId="0">'[1]Big Table'!#REF!</definedName>
    <definedName name="zz">'[2]Big Table'!#REF!</definedName>
    <definedName name="zzz">'[1]Big Table'!#REF!</definedName>
  </definedNames>
  <calcPr calcId="12451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83" i="17"/>
  <c r="D183"/>
  <c r="H147"/>
  <c r="H153"/>
  <c r="H159"/>
  <c r="H165"/>
  <c r="H171"/>
  <c r="H177"/>
  <c r="G183"/>
  <c r="F183"/>
  <c r="E183"/>
  <c r="G177"/>
  <c r="F177"/>
  <c r="E177"/>
  <c r="D177"/>
  <c r="G171"/>
  <c r="F171"/>
  <c r="E171"/>
  <c r="D171"/>
  <c r="G165"/>
  <c r="F165"/>
  <c r="E165"/>
  <c r="D165"/>
  <c r="G159"/>
  <c r="F159"/>
  <c r="E159"/>
  <c r="D159"/>
  <c r="G153"/>
  <c r="F153"/>
  <c r="E153"/>
  <c r="D153"/>
  <c r="G147"/>
  <c r="F147"/>
  <c r="E147"/>
  <c r="D147"/>
  <c r="G136"/>
  <c r="E136"/>
  <c r="D130"/>
  <c r="G130"/>
  <c r="F130"/>
  <c r="E130"/>
  <c r="G124"/>
  <c r="F124"/>
  <c r="E124"/>
  <c r="D124"/>
  <c r="G118"/>
  <c r="F118"/>
  <c r="E118"/>
  <c r="D118"/>
  <c r="G112"/>
  <c r="F112"/>
  <c r="E112"/>
  <c r="D112"/>
  <c r="G106"/>
  <c r="F106"/>
  <c r="E106"/>
  <c r="D106"/>
  <c r="D100"/>
  <c r="C36" i="11"/>
  <c r="D36"/>
  <c r="E36"/>
  <c r="F36"/>
  <c r="G36"/>
  <c r="H36"/>
  <c r="I36"/>
  <c r="J36"/>
  <c r="K36"/>
  <c r="L36"/>
  <c r="M36"/>
  <c r="C35"/>
  <c r="D35"/>
  <c r="E35"/>
  <c r="F35"/>
  <c r="G35"/>
  <c r="H35"/>
  <c r="I35"/>
  <c r="J35"/>
  <c r="K35"/>
  <c r="L35"/>
  <c r="M35"/>
  <c r="C34"/>
  <c r="D34"/>
  <c r="E34"/>
  <c r="F34"/>
  <c r="G34"/>
  <c r="H34"/>
  <c r="I34"/>
  <c r="J34"/>
  <c r="K34"/>
  <c r="L34"/>
  <c r="M34"/>
  <c r="C33"/>
  <c r="D33"/>
  <c r="E33"/>
  <c r="F33"/>
  <c r="G33"/>
  <c r="H33"/>
  <c r="I33"/>
  <c r="J33"/>
  <c r="K33"/>
  <c r="L33"/>
  <c r="M33"/>
  <c r="G100" i="17" l="1"/>
  <c r="F100"/>
  <c r="E100"/>
  <c r="G90"/>
  <c r="F90"/>
  <c r="E90"/>
  <c r="D90"/>
  <c r="G84"/>
  <c r="F84"/>
  <c r="E84"/>
  <c r="D84"/>
  <c r="G78"/>
  <c r="F78"/>
  <c r="E78"/>
  <c r="D78"/>
  <c r="G72"/>
  <c r="F72"/>
  <c r="E72"/>
  <c r="D72"/>
  <c r="G66"/>
  <c r="F66"/>
  <c r="E66"/>
  <c r="D66"/>
  <c r="D60"/>
  <c r="G60"/>
  <c r="F60"/>
  <c r="E60"/>
  <c r="E54"/>
  <c r="F54"/>
  <c r="G54"/>
  <c r="D54"/>
  <c r="M16" i="11"/>
  <c r="M14" l="1"/>
  <c r="E32" i="17" l="1"/>
  <c r="F32"/>
  <c r="G32"/>
  <c r="D32"/>
  <c r="E26"/>
  <c r="F26"/>
  <c r="G26"/>
  <c r="D26"/>
  <c r="E20"/>
  <c r="F20"/>
  <c r="G20"/>
  <c r="D20"/>
  <c r="E14"/>
  <c r="F14"/>
  <c r="G14"/>
  <c r="D14"/>
  <c r="E38"/>
  <c r="F38"/>
  <c r="G38"/>
  <c r="D38"/>
  <c r="E44"/>
  <c r="F44"/>
  <c r="G44"/>
  <c r="D44"/>
  <c r="E8"/>
  <c r="F8"/>
  <c r="G8"/>
  <c r="D8"/>
  <c r="D11" i="11"/>
  <c r="M10" l="1"/>
  <c r="M9" l="1"/>
  <c r="C7" l="1"/>
  <c r="D7"/>
  <c r="E7"/>
  <c r="F7"/>
  <c r="G7"/>
  <c r="H7"/>
  <c r="I7"/>
  <c r="J7"/>
  <c r="K7"/>
  <c r="L7"/>
  <c r="M7"/>
  <c r="M5"/>
  <c r="M111" i="4" l="1"/>
  <c r="K108"/>
  <c r="O77" i="6"/>
  <c r="A48"/>
  <c r="M43" i="7"/>
  <c r="C107" i="4" l="1"/>
  <c r="D107"/>
  <c r="E107"/>
  <c r="F107"/>
  <c r="G107"/>
  <c r="H107"/>
  <c r="I107"/>
  <c r="J107"/>
  <c r="K107"/>
  <c r="L107"/>
  <c r="M94"/>
  <c r="M70"/>
  <c r="K70"/>
  <c r="L70"/>
  <c r="M107"/>
  <c r="N107"/>
  <c r="F96"/>
  <c r="F94"/>
  <c r="F70"/>
  <c r="C96"/>
  <c r="D96"/>
  <c r="E96"/>
  <c r="L96"/>
  <c r="C70"/>
  <c r="D70"/>
  <c r="E70"/>
  <c r="G70"/>
  <c r="H70"/>
  <c r="I70"/>
  <c r="J70"/>
  <c r="L94"/>
  <c r="C94"/>
  <c r="D94"/>
  <c r="N94"/>
  <c r="E94"/>
  <c r="G94"/>
  <c r="H94"/>
  <c r="I94"/>
  <c r="J94"/>
  <c r="K94"/>
  <c r="W19" i="7" l="1"/>
  <c r="X19"/>
  <c r="Y19"/>
  <c r="Z19"/>
  <c r="AA19"/>
  <c r="V19"/>
  <c r="Q19"/>
  <c r="R19"/>
  <c r="S19"/>
  <c r="T19"/>
  <c r="U19"/>
  <c r="P19"/>
  <c r="X5"/>
  <c r="Y5"/>
  <c r="Z5"/>
  <c r="AA5"/>
  <c r="W6"/>
  <c r="X6"/>
  <c r="Y6"/>
  <c r="Z6"/>
  <c r="AA6"/>
  <c r="W7"/>
  <c r="X7"/>
  <c r="Y7"/>
  <c r="Z7"/>
  <c r="AA7"/>
  <c r="W8"/>
  <c r="X8"/>
  <c r="Y8"/>
  <c r="Z8"/>
  <c r="AA8"/>
  <c r="W9"/>
  <c r="X9"/>
  <c r="Y9"/>
  <c r="Z9"/>
  <c r="AA9"/>
  <c r="X10"/>
  <c r="Y10"/>
  <c r="Z10"/>
  <c r="W11"/>
  <c r="X11"/>
  <c r="Y11"/>
  <c r="Z11"/>
  <c r="AA11"/>
  <c r="W12"/>
  <c r="X12"/>
  <c r="Y12"/>
  <c r="Z12"/>
  <c r="AA12"/>
  <c r="W14"/>
  <c r="X14"/>
  <c r="Y14"/>
  <c r="Z14"/>
  <c r="AA14"/>
  <c r="V5"/>
  <c r="V6"/>
  <c r="V7"/>
  <c r="V8"/>
  <c r="V9"/>
  <c r="V10"/>
  <c r="V11"/>
  <c r="V12"/>
  <c r="V14"/>
  <c r="W4"/>
  <c r="X4"/>
  <c r="Y4"/>
  <c r="Z4"/>
  <c r="AA4"/>
  <c r="V4"/>
  <c r="Q6"/>
  <c r="R6"/>
  <c r="S6"/>
  <c r="T6"/>
  <c r="U6"/>
  <c r="Q7"/>
  <c r="R7"/>
  <c r="S7"/>
  <c r="T7"/>
  <c r="U7"/>
  <c r="Q8"/>
  <c r="R8"/>
  <c r="S8"/>
  <c r="T8"/>
  <c r="U8"/>
  <c r="Q9"/>
  <c r="R9"/>
  <c r="S9"/>
  <c r="T9"/>
  <c r="U9"/>
  <c r="Q10"/>
  <c r="U10"/>
  <c r="Q11"/>
  <c r="R11"/>
  <c r="S11"/>
  <c r="T11"/>
  <c r="U11"/>
  <c r="Q12"/>
  <c r="R12"/>
  <c r="S12"/>
  <c r="T12"/>
  <c r="U12"/>
  <c r="Q14"/>
  <c r="R14"/>
  <c r="S14"/>
  <c r="T14"/>
  <c r="U14"/>
  <c r="Q4"/>
  <c r="R4"/>
  <c r="S4"/>
  <c r="T4"/>
  <c r="U4"/>
  <c r="A15"/>
  <c r="O15" s="1"/>
  <c r="P6"/>
  <c r="P7"/>
  <c r="P8"/>
  <c r="P9"/>
  <c r="P10"/>
  <c r="P11"/>
  <c r="P12"/>
  <c r="P14"/>
  <c r="P4"/>
  <c r="B4"/>
  <c r="O2"/>
  <c r="M16" i="6"/>
  <c r="L16"/>
  <c r="K16"/>
  <c r="J16"/>
  <c r="I16"/>
  <c r="H16"/>
  <c r="G16"/>
  <c r="F16"/>
  <c r="E16"/>
  <c r="D16"/>
  <c r="K15"/>
  <c r="J15"/>
  <c r="F15"/>
  <c r="M14"/>
  <c r="L14"/>
  <c r="K14"/>
  <c r="J14"/>
  <c r="I14"/>
  <c r="H14"/>
  <c r="G14"/>
  <c r="F14"/>
  <c r="E14"/>
  <c r="D14"/>
  <c r="M13"/>
  <c r="L13"/>
  <c r="K13"/>
  <c r="M12"/>
  <c r="L12"/>
  <c r="K12"/>
  <c r="J12"/>
  <c r="I12"/>
  <c r="H12"/>
  <c r="G12"/>
  <c r="F12"/>
  <c r="E12"/>
  <c r="D12"/>
  <c r="M11"/>
  <c r="L11"/>
  <c r="K11"/>
  <c r="J11"/>
  <c r="I11"/>
  <c r="H11"/>
  <c r="G11"/>
  <c r="F11"/>
  <c r="E11"/>
  <c r="D11"/>
  <c r="L10"/>
  <c r="K10"/>
  <c r="J10"/>
  <c r="H10"/>
  <c r="G10"/>
  <c r="M9"/>
  <c r="L9"/>
  <c r="K9"/>
  <c r="J9"/>
  <c r="I9"/>
  <c r="H9"/>
  <c r="G9"/>
  <c r="F9"/>
  <c r="E9"/>
  <c r="D9"/>
  <c r="M8"/>
  <c r="L8"/>
  <c r="K8"/>
  <c r="J8"/>
  <c r="I8"/>
  <c r="H8"/>
  <c r="G8"/>
  <c r="F8"/>
  <c r="E8"/>
  <c r="D8"/>
  <c r="M7"/>
  <c r="L7"/>
  <c r="K7"/>
  <c r="J7"/>
  <c r="I7"/>
  <c r="H7"/>
  <c r="G7"/>
  <c r="F7"/>
  <c r="E7"/>
  <c r="D7"/>
  <c r="M6"/>
  <c r="L6"/>
  <c r="K6"/>
  <c r="J6"/>
  <c r="I6"/>
  <c r="H6"/>
  <c r="G6"/>
  <c r="F6"/>
  <c r="E6"/>
  <c r="D6"/>
  <c r="M5"/>
  <c r="L5"/>
  <c r="K5"/>
  <c r="J5"/>
  <c r="H5"/>
  <c r="G5"/>
  <c r="M4"/>
  <c r="L4"/>
  <c r="K4"/>
  <c r="J4"/>
  <c r="I4"/>
  <c r="H4"/>
  <c r="G4"/>
  <c r="F4"/>
  <c r="E4"/>
  <c r="D4"/>
  <c r="C6"/>
  <c r="C7"/>
  <c r="C8"/>
  <c r="C9"/>
  <c r="C10"/>
  <c r="C11"/>
  <c r="C12"/>
  <c r="C13"/>
  <c r="C14"/>
  <c r="C16"/>
  <c r="C4"/>
  <c r="B4"/>
  <c r="B6"/>
  <c r="B7"/>
  <c r="B8"/>
  <c r="B9"/>
  <c r="B10"/>
  <c r="B11"/>
  <c r="B12"/>
  <c r="B14"/>
  <c r="B16"/>
  <c r="M25" i="5" l="1"/>
  <c r="E43" l="1"/>
  <c r="D43"/>
  <c r="F43"/>
  <c r="G43"/>
  <c r="H43"/>
  <c r="I43"/>
  <c r="J43"/>
  <c r="K43"/>
  <c r="L43"/>
  <c r="D44"/>
  <c r="E44"/>
  <c r="F44"/>
  <c r="G44"/>
  <c r="H44"/>
  <c r="I44"/>
  <c r="J44"/>
  <c r="K44"/>
  <c r="L44"/>
  <c r="C43"/>
  <c r="C44"/>
  <c r="D42"/>
  <c r="E42"/>
  <c r="F42"/>
  <c r="G42"/>
  <c r="H42"/>
  <c r="I42"/>
  <c r="J42"/>
  <c r="K42"/>
  <c r="L42"/>
  <c r="C42"/>
  <c r="L9" i="7" l="1"/>
  <c r="I111" i="4"/>
  <c r="H111"/>
  <c r="E54" i="7"/>
  <c r="M54"/>
  <c r="B54"/>
  <c r="C28" i="11" l="1"/>
  <c r="D28"/>
  <c r="E28"/>
  <c r="F28"/>
  <c r="G28"/>
  <c r="H28"/>
  <c r="I28"/>
  <c r="J28"/>
  <c r="K28"/>
  <c r="L28"/>
  <c r="M28"/>
  <c r="F26"/>
  <c r="J26"/>
  <c r="K26"/>
  <c r="C22"/>
  <c r="D22"/>
  <c r="E22"/>
  <c r="F22"/>
  <c r="G22"/>
  <c r="H22"/>
  <c r="I22"/>
  <c r="J22"/>
  <c r="C24"/>
  <c r="D24"/>
  <c r="E24"/>
  <c r="F24"/>
  <c r="G24"/>
  <c r="H24"/>
  <c r="I24"/>
  <c r="J24"/>
  <c r="K24"/>
  <c r="L24"/>
  <c r="M24"/>
  <c r="N96" i="4"/>
  <c r="C25" i="11"/>
  <c r="K25"/>
  <c r="L25"/>
  <c r="M25"/>
  <c r="C23"/>
  <c r="G23"/>
  <c r="H23"/>
  <c r="J23"/>
  <c r="K23"/>
  <c r="L23"/>
  <c r="K22"/>
  <c r="L22"/>
  <c r="M22"/>
  <c r="G17"/>
  <c r="H17"/>
  <c r="J17"/>
  <c r="K17"/>
  <c r="L17"/>
  <c r="M17"/>
  <c r="L16"/>
  <c r="L15"/>
  <c r="L14"/>
  <c r="J11"/>
  <c r="M11"/>
  <c r="G8"/>
  <c r="H8"/>
  <c r="J8"/>
  <c r="K8"/>
  <c r="L8"/>
  <c r="M8"/>
  <c r="G5"/>
  <c r="G6" s="1"/>
  <c r="H5"/>
  <c r="H6" s="1"/>
  <c r="J5"/>
  <c r="J6" s="1"/>
  <c r="K5"/>
  <c r="K6" s="1"/>
  <c r="L5"/>
  <c r="L6" s="1"/>
  <c r="M6"/>
  <c r="G4" i="4"/>
  <c r="L83"/>
  <c r="K3" i="11" s="1"/>
  <c r="K4" s="1"/>
  <c r="M83" i="4"/>
  <c r="L3" i="11" s="1"/>
  <c r="L4" s="1"/>
  <c r="F8" l="1"/>
  <c r="F5" i="6"/>
  <c r="F5" i="11"/>
  <c r="F6" s="1"/>
  <c r="F17"/>
  <c r="L19"/>
  <c r="K19"/>
  <c r="L18"/>
  <c r="K18"/>
  <c r="B68" i="5"/>
  <c r="C68"/>
  <c r="D68"/>
  <c r="E68"/>
  <c r="F68"/>
  <c r="G68"/>
  <c r="H68"/>
  <c r="I68"/>
  <c r="J68"/>
  <c r="K68"/>
  <c r="L68"/>
  <c r="M68"/>
  <c r="C55" i="4"/>
  <c r="D55"/>
  <c r="E55"/>
  <c r="F55"/>
  <c r="G55"/>
  <c r="H55"/>
  <c r="I55"/>
  <c r="J55"/>
  <c r="K55"/>
  <c r="L55"/>
  <c r="M55"/>
  <c r="N55"/>
  <c r="C52"/>
  <c r="D52"/>
  <c r="E52"/>
  <c r="F52"/>
  <c r="G52"/>
  <c r="H52"/>
  <c r="I52"/>
  <c r="J52"/>
  <c r="K52"/>
  <c r="L52"/>
  <c r="M52"/>
  <c r="N52"/>
  <c r="C49"/>
  <c r="D49"/>
  <c r="E49"/>
  <c r="F49"/>
  <c r="G49"/>
  <c r="H49"/>
  <c r="I49"/>
  <c r="J49"/>
  <c r="K49"/>
  <c r="L49"/>
  <c r="M49"/>
  <c r="N49"/>
  <c r="H54" i="5"/>
  <c r="B54"/>
  <c r="C54"/>
  <c r="D54"/>
  <c r="E54"/>
  <c r="F54"/>
  <c r="G54"/>
  <c r="I54"/>
  <c r="J54"/>
  <c r="K54"/>
  <c r="L54"/>
  <c r="M54"/>
  <c r="B61"/>
  <c r="C61"/>
  <c r="D61"/>
  <c r="E61"/>
  <c r="F61"/>
  <c r="G61"/>
  <c r="H61"/>
  <c r="I61"/>
  <c r="J61"/>
  <c r="K61"/>
  <c r="L61"/>
  <c r="M61"/>
  <c r="E136" i="4" l="1"/>
  <c r="F136"/>
  <c r="G136"/>
  <c r="C111"/>
  <c r="D111"/>
  <c r="E111"/>
  <c r="F111"/>
  <c r="G111"/>
  <c r="F49" i="7" s="1"/>
  <c r="J111" i="4"/>
  <c r="L111"/>
  <c r="N111"/>
  <c r="K111"/>
  <c r="D103"/>
  <c r="E103"/>
  <c r="F103"/>
  <c r="G103"/>
  <c r="H103"/>
  <c r="I103"/>
  <c r="J103"/>
  <c r="K103"/>
  <c r="L103"/>
  <c r="L104"/>
  <c r="N84"/>
  <c r="C83"/>
  <c r="D83"/>
  <c r="C3" i="11" s="1"/>
  <c r="C4" s="1"/>
  <c r="E83" i="4"/>
  <c r="D3" i="11" s="1"/>
  <c r="D4" s="1"/>
  <c r="F83" i="4"/>
  <c r="E3" i="11" s="1"/>
  <c r="E4" s="1"/>
  <c r="G83" i="4"/>
  <c r="F3" i="11" s="1"/>
  <c r="F4" s="1"/>
  <c r="H83" i="4"/>
  <c r="G3" i="11" s="1"/>
  <c r="G4" s="1"/>
  <c r="I83" i="4"/>
  <c r="H3" i="11" s="1"/>
  <c r="H4" s="1"/>
  <c r="J83" i="4"/>
  <c r="I3" i="11" s="1"/>
  <c r="I4" s="1"/>
  <c r="K83" i="4"/>
  <c r="E65"/>
  <c r="E59"/>
  <c r="C65"/>
  <c r="D65"/>
  <c r="F65"/>
  <c r="G65"/>
  <c r="H65"/>
  <c r="I65"/>
  <c r="J65"/>
  <c r="K65"/>
  <c r="L65"/>
  <c r="K62"/>
  <c r="C59"/>
  <c r="D59"/>
  <c r="F59"/>
  <c r="G59"/>
  <c r="H59"/>
  <c r="I59"/>
  <c r="J59"/>
  <c r="K59"/>
  <c r="L59"/>
  <c r="L62"/>
  <c r="E62"/>
  <c r="F62"/>
  <c r="G62"/>
  <c r="H62"/>
  <c r="I62"/>
  <c r="J62"/>
  <c r="M62"/>
  <c r="N59"/>
  <c r="N62"/>
  <c r="N65"/>
  <c r="C62"/>
  <c r="D62"/>
  <c r="G35"/>
  <c r="G42"/>
  <c r="H42"/>
  <c r="H35"/>
  <c r="I42"/>
  <c r="J42"/>
  <c r="I35"/>
  <c r="C35"/>
  <c r="D35"/>
  <c r="E35"/>
  <c r="F35"/>
  <c r="C42"/>
  <c r="D42"/>
  <c r="E42"/>
  <c r="F42"/>
  <c r="K42"/>
  <c r="L42"/>
  <c r="L35"/>
  <c r="M65"/>
  <c r="M59"/>
  <c r="L97" i="1"/>
  <c r="J3" i="11" l="1"/>
  <c r="J4" s="1"/>
  <c r="K49" i="7"/>
  <c r="L49"/>
  <c r="B49"/>
  <c r="G49"/>
  <c r="H49"/>
  <c r="M49"/>
  <c r="E49"/>
  <c r="D49"/>
  <c r="K118" i="4"/>
  <c r="J49" i="7"/>
  <c r="J118" i="4"/>
  <c r="I49" i="7"/>
  <c r="C49"/>
  <c r="G18" i="11"/>
  <c r="G19"/>
  <c r="H19"/>
  <c r="H18"/>
  <c r="F18"/>
  <c r="F19"/>
  <c r="N83" i="4"/>
  <c r="M3" i="11" s="1"/>
  <c r="M4" s="1"/>
  <c r="J18" l="1"/>
  <c r="J19"/>
  <c r="M19"/>
  <c r="M18"/>
  <c r="M19" i="7"/>
  <c r="C19"/>
  <c r="D19"/>
  <c r="E19"/>
  <c r="F19"/>
  <c r="G19"/>
  <c r="H19"/>
  <c r="I19"/>
  <c r="J19"/>
  <c r="K19"/>
  <c r="L19"/>
  <c r="B19"/>
  <c r="C57"/>
  <c r="D57"/>
  <c r="E57"/>
  <c r="F57"/>
  <c r="G57"/>
  <c r="H57"/>
  <c r="I57"/>
  <c r="J57"/>
  <c r="K57"/>
  <c r="L57"/>
  <c r="M57"/>
  <c r="C58"/>
  <c r="D58"/>
  <c r="E58"/>
  <c r="F58"/>
  <c r="G58"/>
  <c r="H58"/>
  <c r="I58"/>
  <c r="J58"/>
  <c r="K58"/>
  <c r="L58"/>
  <c r="M58"/>
  <c r="C59"/>
  <c r="D59"/>
  <c r="E59"/>
  <c r="F59"/>
  <c r="G59"/>
  <c r="H59"/>
  <c r="I59"/>
  <c r="J59"/>
  <c r="K59"/>
  <c r="L59"/>
  <c r="M59"/>
  <c r="B57"/>
  <c r="B58"/>
  <c r="B59"/>
  <c r="C53"/>
  <c r="D53"/>
  <c r="E53"/>
  <c r="F53"/>
  <c r="G53"/>
  <c r="H53"/>
  <c r="I53"/>
  <c r="J53"/>
  <c r="K53"/>
  <c r="L53"/>
  <c r="M53"/>
  <c r="F52"/>
  <c r="G52"/>
  <c r="H52"/>
  <c r="I52"/>
  <c r="J52"/>
  <c r="K52"/>
  <c r="L52"/>
  <c r="M52"/>
  <c r="C50"/>
  <c r="D50"/>
  <c r="E50"/>
  <c r="F50"/>
  <c r="G50"/>
  <c r="H50"/>
  <c r="I50"/>
  <c r="J50"/>
  <c r="K50"/>
  <c r="L50"/>
  <c r="M50"/>
  <c r="B52"/>
  <c r="B53"/>
  <c r="B50"/>
  <c r="K44"/>
  <c r="C44"/>
  <c r="D44"/>
  <c r="E44"/>
  <c r="F44"/>
  <c r="G44"/>
  <c r="H44"/>
  <c r="I44"/>
  <c r="C41"/>
  <c r="D41"/>
  <c r="E41"/>
  <c r="F41"/>
  <c r="G41"/>
  <c r="H41"/>
  <c r="I41"/>
  <c r="J41"/>
  <c r="K41"/>
  <c r="L41"/>
  <c r="M41"/>
  <c r="C42"/>
  <c r="D42"/>
  <c r="E42"/>
  <c r="F42"/>
  <c r="G42"/>
  <c r="H42"/>
  <c r="I42"/>
  <c r="J42"/>
  <c r="K42"/>
  <c r="L42"/>
  <c r="M42"/>
  <c r="C43"/>
  <c r="D43"/>
  <c r="E43"/>
  <c r="F43"/>
  <c r="G43"/>
  <c r="H43"/>
  <c r="I43"/>
  <c r="J43"/>
  <c r="K43"/>
  <c r="L43"/>
  <c r="B41"/>
  <c r="B42"/>
  <c r="B43"/>
  <c r="B44"/>
  <c r="C32"/>
  <c r="D32"/>
  <c r="E32"/>
  <c r="F32"/>
  <c r="G32"/>
  <c r="H32"/>
  <c r="I32"/>
  <c r="J32"/>
  <c r="K32"/>
  <c r="L32"/>
  <c r="M32"/>
  <c r="C33"/>
  <c r="D33"/>
  <c r="E33"/>
  <c r="F33"/>
  <c r="G33"/>
  <c r="H33"/>
  <c r="I33"/>
  <c r="J33"/>
  <c r="K33"/>
  <c r="L33"/>
  <c r="M33"/>
  <c r="C34"/>
  <c r="D34"/>
  <c r="E34"/>
  <c r="F34"/>
  <c r="G34"/>
  <c r="H34"/>
  <c r="I34"/>
  <c r="J34"/>
  <c r="K34"/>
  <c r="L34"/>
  <c r="M34"/>
  <c r="B32"/>
  <c r="B33"/>
  <c r="B34"/>
  <c r="M29"/>
  <c r="I29"/>
  <c r="J29"/>
  <c r="L29"/>
  <c r="B29"/>
  <c r="C28"/>
  <c r="D28"/>
  <c r="E28"/>
  <c r="F28"/>
  <c r="G28"/>
  <c r="H28"/>
  <c r="I28"/>
  <c r="J28"/>
  <c r="K28"/>
  <c r="L28"/>
  <c r="M28"/>
  <c r="B28"/>
  <c r="C27"/>
  <c r="D27"/>
  <c r="E27"/>
  <c r="F27"/>
  <c r="G27"/>
  <c r="H27"/>
  <c r="I27"/>
  <c r="J27"/>
  <c r="K27"/>
  <c r="L27"/>
  <c r="M27"/>
  <c r="B27"/>
  <c r="C26"/>
  <c r="D26"/>
  <c r="E26"/>
  <c r="F26"/>
  <c r="G26"/>
  <c r="H26"/>
  <c r="I26"/>
  <c r="J26"/>
  <c r="K26"/>
  <c r="L26"/>
  <c r="M26"/>
  <c r="B26"/>
  <c r="C14"/>
  <c r="D14"/>
  <c r="E14"/>
  <c r="F14"/>
  <c r="G14"/>
  <c r="H14"/>
  <c r="I14"/>
  <c r="J14"/>
  <c r="K14"/>
  <c r="L14"/>
  <c r="M14"/>
  <c r="B14"/>
  <c r="C11"/>
  <c r="D11"/>
  <c r="E11"/>
  <c r="F11"/>
  <c r="G11"/>
  <c r="H11"/>
  <c r="I11"/>
  <c r="J11"/>
  <c r="K11"/>
  <c r="L11"/>
  <c r="B11"/>
  <c r="C6"/>
  <c r="D6"/>
  <c r="E6"/>
  <c r="F6"/>
  <c r="G6"/>
  <c r="H6"/>
  <c r="I6"/>
  <c r="J6"/>
  <c r="K6"/>
  <c r="L6"/>
  <c r="M6"/>
  <c r="C7"/>
  <c r="D7"/>
  <c r="E7"/>
  <c r="F7"/>
  <c r="G7"/>
  <c r="H7"/>
  <c r="I7"/>
  <c r="J7"/>
  <c r="K7"/>
  <c r="L7"/>
  <c r="M7"/>
  <c r="C8"/>
  <c r="D8"/>
  <c r="E8"/>
  <c r="F8"/>
  <c r="G8"/>
  <c r="H8"/>
  <c r="I8"/>
  <c r="J8"/>
  <c r="K8"/>
  <c r="L8"/>
  <c r="M8"/>
  <c r="C9"/>
  <c r="D9"/>
  <c r="E9"/>
  <c r="F9"/>
  <c r="G9"/>
  <c r="H9"/>
  <c r="I9"/>
  <c r="J9"/>
  <c r="K9"/>
  <c r="M9"/>
  <c r="C10"/>
  <c r="G10"/>
  <c r="H10"/>
  <c r="J10"/>
  <c r="K10"/>
  <c r="L10"/>
  <c r="B10"/>
  <c r="B8"/>
  <c r="B9"/>
  <c r="B6"/>
  <c r="B7"/>
  <c r="C4"/>
  <c r="D4"/>
  <c r="E4"/>
  <c r="F4"/>
  <c r="G4"/>
  <c r="H4"/>
  <c r="I4"/>
  <c r="J4"/>
  <c r="K4"/>
  <c r="L4"/>
  <c r="M4"/>
  <c r="A64"/>
  <c r="A62"/>
  <c r="A59"/>
  <c r="A58"/>
  <c r="A57"/>
  <c r="A56"/>
  <c r="A53"/>
  <c r="A52"/>
  <c r="A51"/>
  <c r="A50"/>
  <c r="A49"/>
  <c r="A48"/>
  <c r="A45"/>
  <c r="A44"/>
  <c r="A43"/>
  <c r="A42"/>
  <c r="A41"/>
  <c r="A40"/>
  <c r="A39"/>
  <c r="A37"/>
  <c r="A34"/>
  <c r="A33"/>
  <c r="A32"/>
  <c r="A31"/>
  <c r="A28"/>
  <c r="A27"/>
  <c r="A26"/>
  <c r="A25"/>
  <c r="A24"/>
  <c r="A22"/>
  <c r="A19"/>
  <c r="A17"/>
  <c r="O17" s="1"/>
  <c r="A16"/>
  <c r="O16" s="1"/>
  <c r="A14"/>
  <c r="O14" s="1"/>
  <c r="A13"/>
  <c r="O13" s="1"/>
  <c r="A12"/>
  <c r="O12" s="1"/>
  <c r="A11"/>
  <c r="O11" s="1"/>
  <c r="A10"/>
  <c r="O10" s="1"/>
  <c r="A9"/>
  <c r="O9" s="1"/>
  <c r="A8"/>
  <c r="O8" s="1"/>
  <c r="A7"/>
  <c r="O7" s="1"/>
  <c r="A6"/>
  <c r="O6" s="1"/>
  <c r="A5"/>
  <c r="O5" s="1"/>
  <c r="A4"/>
  <c r="O4" s="1"/>
  <c r="A2"/>
  <c r="C110" i="6"/>
  <c r="D110"/>
  <c r="E110"/>
  <c r="F110"/>
  <c r="G110"/>
  <c r="H110"/>
  <c r="I110"/>
  <c r="J110"/>
  <c r="K110"/>
  <c r="L110"/>
  <c r="M110"/>
  <c r="F109"/>
  <c r="I109"/>
  <c r="C102"/>
  <c r="D102"/>
  <c r="E102"/>
  <c r="F102"/>
  <c r="G102"/>
  <c r="H102"/>
  <c r="I102"/>
  <c r="K102"/>
  <c r="L102"/>
  <c r="M102"/>
  <c r="C103"/>
  <c r="D103"/>
  <c r="E103"/>
  <c r="F103"/>
  <c r="G103"/>
  <c r="H103"/>
  <c r="I103"/>
  <c r="J103"/>
  <c r="K103"/>
  <c r="L103"/>
  <c r="M103"/>
  <c r="H104"/>
  <c r="J104"/>
  <c r="K104"/>
  <c r="C105"/>
  <c r="D105"/>
  <c r="E105"/>
  <c r="F105"/>
  <c r="G105"/>
  <c r="M105"/>
  <c r="I106"/>
  <c r="H107"/>
  <c r="M107"/>
  <c r="E99"/>
  <c r="L99"/>
  <c r="C91"/>
  <c r="D91"/>
  <c r="E91"/>
  <c r="F91"/>
  <c r="G91"/>
  <c r="H91"/>
  <c r="I91"/>
  <c r="J91"/>
  <c r="K91"/>
  <c r="L91"/>
  <c r="M91"/>
  <c r="C92"/>
  <c r="D92"/>
  <c r="E92"/>
  <c r="F92"/>
  <c r="G92"/>
  <c r="H92"/>
  <c r="I92"/>
  <c r="J92"/>
  <c r="K92"/>
  <c r="L92"/>
  <c r="M92"/>
  <c r="C93"/>
  <c r="D93"/>
  <c r="E93"/>
  <c r="F93"/>
  <c r="G93"/>
  <c r="H93"/>
  <c r="I93"/>
  <c r="J93"/>
  <c r="K93"/>
  <c r="L93"/>
  <c r="M93"/>
  <c r="C94"/>
  <c r="K94"/>
  <c r="C95"/>
  <c r="D95"/>
  <c r="E95"/>
  <c r="F95"/>
  <c r="G95"/>
  <c r="H95"/>
  <c r="I95"/>
  <c r="J95"/>
  <c r="K95"/>
  <c r="L95"/>
  <c r="M95"/>
  <c r="C96"/>
  <c r="D96"/>
  <c r="H96"/>
  <c r="I96"/>
  <c r="L97"/>
  <c r="J98"/>
  <c r="L86"/>
  <c r="M86"/>
  <c r="L87"/>
  <c r="M87"/>
  <c r="M88"/>
  <c r="L82"/>
  <c r="M82"/>
  <c r="L83"/>
  <c r="M83"/>
  <c r="L84"/>
  <c r="M84"/>
  <c r="M111"/>
  <c r="C111"/>
  <c r="D111"/>
  <c r="E111"/>
  <c r="F111"/>
  <c r="B91"/>
  <c r="B92"/>
  <c r="B93"/>
  <c r="B94"/>
  <c r="B95"/>
  <c r="B96"/>
  <c r="B102"/>
  <c r="B105"/>
  <c r="B110"/>
  <c r="K86"/>
  <c r="K87"/>
  <c r="C86"/>
  <c r="D86"/>
  <c r="E86"/>
  <c r="F86"/>
  <c r="G86"/>
  <c r="H86"/>
  <c r="I86"/>
  <c r="J86"/>
  <c r="C87"/>
  <c r="D87"/>
  <c r="E87"/>
  <c r="F87"/>
  <c r="G87"/>
  <c r="H87"/>
  <c r="I87"/>
  <c r="J87"/>
  <c r="C82"/>
  <c r="D82"/>
  <c r="E82"/>
  <c r="F82"/>
  <c r="G82"/>
  <c r="H82"/>
  <c r="I82"/>
  <c r="J82"/>
  <c r="K82"/>
  <c r="C83"/>
  <c r="D83"/>
  <c r="E83"/>
  <c r="F83"/>
  <c r="G83"/>
  <c r="H83"/>
  <c r="I83"/>
  <c r="J83"/>
  <c r="K83"/>
  <c r="C84"/>
  <c r="D84"/>
  <c r="E84"/>
  <c r="F84"/>
  <c r="G84"/>
  <c r="H84"/>
  <c r="I84"/>
  <c r="J84"/>
  <c r="K84"/>
  <c r="C88"/>
  <c r="D88"/>
  <c r="E88"/>
  <c r="I88"/>
  <c r="J88"/>
  <c r="B88"/>
  <c r="B83"/>
  <c r="B84"/>
  <c r="B86"/>
  <c r="B87"/>
  <c r="B82"/>
  <c r="C74"/>
  <c r="D74"/>
  <c r="E74"/>
  <c r="F74"/>
  <c r="G74"/>
  <c r="H74"/>
  <c r="I74"/>
  <c r="J74"/>
  <c r="K74"/>
  <c r="L74"/>
  <c r="M74"/>
  <c r="C75"/>
  <c r="D75"/>
  <c r="E75"/>
  <c r="F75"/>
  <c r="G75"/>
  <c r="H75"/>
  <c r="I75"/>
  <c r="J75"/>
  <c r="K75"/>
  <c r="L75"/>
  <c r="M75"/>
  <c r="H76"/>
  <c r="I76"/>
  <c r="J76"/>
  <c r="K76"/>
  <c r="L76"/>
  <c r="C77"/>
  <c r="D77"/>
  <c r="E77"/>
  <c r="F77"/>
  <c r="G77"/>
  <c r="H77"/>
  <c r="I77"/>
  <c r="J77"/>
  <c r="K77"/>
  <c r="L77"/>
  <c r="M77"/>
  <c r="C78"/>
  <c r="D78"/>
  <c r="E78"/>
  <c r="F78"/>
  <c r="G78"/>
  <c r="H78"/>
  <c r="I78"/>
  <c r="J78"/>
  <c r="K78"/>
  <c r="L78"/>
  <c r="M78"/>
  <c r="C79"/>
  <c r="D79"/>
  <c r="E79"/>
  <c r="F79"/>
  <c r="G79"/>
  <c r="H79"/>
  <c r="I79"/>
  <c r="J79"/>
  <c r="K79"/>
  <c r="L79"/>
  <c r="M79"/>
  <c r="B74"/>
  <c r="B75"/>
  <c r="B77"/>
  <c r="B78"/>
  <c r="B79"/>
  <c r="C72"/>
  <c r="D72"/>
  <c r="E72"/>
  <c r="F72"/>
  <c r="G72"/>
  <c r="H72"/>
  <c r="I72"/>
  <c r="J72"/>
  <c r="K72"/>
  <c r="L72"/>
  <c r="M72"/>
  <c r="B72"/>
  <c r="L67"/>
  <c r="D67"/>
  <c r="F67"/>
  <c r="G67"/>
  <c r="H67"/>
  <c r="D60"/>
  <c r="F60"/>
  <c r="G60"/>
  <c r="H60"/>
  <c r="L60"/>
  <c r="D61"/>
  <c r="F61"/>
  <c r="G61"/>
  <c r="H61"/>
  <c r="L61"/>
  <c r="D62"/>
  <c r="F62"/>
  <c r="G62"/>
  <c r="H62"/>
  <c r="L62"/>
  <c r="L63"/>
  <c r="G65"/>
  <c r="D53"/>
  <c r="F53"/>
  <c r="G53"/>
  <c r="H53"/>
  <c r="L53"/>
  <c r="D54"/>
  <c r="F54"/>
  <c r="G54"/>
  <c r="H54"/>
  <c r="L54"/>
  <c r="F55"/>
  <c r="G55"/>
  <c r="H55"/>
  <c r="L55"/>
  <c r="D56"/>
  <c r="F56"/>
  <c r="G56"/>
  <c r="H56"/>
  <c r="L56"/>
  <c r="L52"/>
  <c r="F52"/>
  <c r="G52"/>
  <c r="H52"/>
  <c r="L45"/>
  <c r="L46"/>
  <c r="L48"/>
  <c r="D45"/>
  <c r="F45"/>
  <c r="G45"/>
  <c r="H45"/>
  <c r="D46"/>
  <c r="F46"/>
  <c r="G46"/>
  <c r="H46"/>
  <c r="D47"/>
  <c r="F47"/>
  <c r="G47"/>
  <c r="H47"/>
  <c r="D48"/>
  <c r="D44"/>
  <c r="F44"/>
  <c r="G44"/>
  <c r="H44"/>
  <c r="L44"/>
  <c r="J38"/>
  <c r="E40"/>
  <c r="J40"/>
  <c r="E35"/>
  <c r="J35"/>
  <c r="E36"/>
  <c r="J36"/>
  <c r="E34"/>
  <c r="J34"/>
  <c r="J31"/>
  <c r="E30"/>
  <c r="J30"/>
  <c r="E28"/>
  <c r="J28"/>
  <c r="J27"/>
  <c r="E26"/>
  <c r="J26"/>
  <c r="C20"/>
  <c r="D20"/>
  <c r="E20"/>
  <c r="F20"/>
  <c r="G20"/>
  <c r="H20"/>
  <c r="I20"/>
  <c r="J20"/>
  <c r="K20"/>
  <c r="L20"/>
  <c r="M20"/>
  <c r="B20"/>
  <c r="A2"/>
  <c r="A4"/>
  <c r="A6"/>
  <c r="A7"/>
  <c r="A8"/>
  <c r="A9"/>
  <c r="A10"/>
  <c r="A11"/>
  <c r="A12"/>
  <c r="A13"/>
  <c r="A14"/>
  <c r="A15"/>
  <c r="A16"/>
  <c r="A17"/>
  <c r="A20"/>
  <c r="A22"/>
  <c r="A71"/>
  <c r="A72"/>
  <c r="A73"/>
  <c r="A74"/>
  <c r="A75"/>
  <c r="A76"/>
  <c r="A77"/>
  <c r="A78"/>
  <c r="A79"/>
  <c r="A81"/>
  <c r="A82"/>
  <c r="A83"/>
  <c r="A84"/>
  <c r="A85"/>
  <c r="A86"/>
  <c r="A87"/>
  <c r="A88"/>
  <c r="A90"/>
  <c r="A91"/>
  <c r="A92"/>
  <c r="A93"/>
  <c r="A94"/>
  <c r="A95"/>
  <c r="A96"/>
  <c r="A97"/>
  <c r="A98"/>
  <c r="A99"/>
  <c r="A101"/>
  <c r="A102"/>
  <c r="A103"/>
  <c r="A104"/>
  <c r="A105"/>
  <c r="A106"/>
  <c r="A107"/>
  <c r="A109"/>
  <c r="A110"/>
  <c r="A111"/>
  <c r="A133"/>
  <c r="A40"/>
  <c r="A42"/>
  <c r="A43"/>
  <c r="A44"/>
  <c r="A45"/>
  <c r="A46"/>
  <c r="A47"/>
  <c r="A51"/>
  <c r="A52"/>
  <c r="A53"/>
  <c r="A54"/>
  <c r="A55"/>
  <c r="A56"/>
  <c r="A59"/>
  <c r="A60"/>
  <c r="A61"/>
  <c r="A62"/>
  <c r="A65"/>
  <c r="A67"/>
  <c r="A69"/>
  <c r="A30"/>
  <c r="A33"/>
  <c r="A34"/>
  <c r="A35"/>
  <c r="A36"/>
  <c r="A37"/>
  <c r="A25"/>
  <c r="A26"/>
  <c r="A27"/>
  <c r="A28"/>
  <c r="A29"/>
  <c r="A24"/>
  <c r="M30" i="5"/>
  <c r="M29"/>
  <c r="M13"/>
  <c r="M18"/>
  <c r="M17"/>
  <c r="M7"/>
  <c r="M16"/>
  <c r="H19"/>
  <c r="B32"/>
  <c r="C32"/>
  <c r="D32"/>
  <c r="E32"/>
  <c r="F32"/>
  <c r="G32"/>
  <c r="H32"/>
  <c r="I32"/>
  <c r="J32"/>
  <c r="K32"/>
  <c r="L32"/>
  <c r="B10"/>
  <c r="C10"/>
  <c r="D10"/>
  <c r="E10"/>
  <c r="F10"/>
  <c r="G10"/>
  <c r="H10"/>
  <c r="I10"/>
  <c r="J10"/>
  <c r="B11"/>
  <c r="C11"/>
  <c r="D11"/>
  <c r="E11"/>
  <c r="F11"/>
  <c r="G11"/>
  <c r="H11"/>
  <c r="I11"/>
  <c r="J11"/>
  <c r="B12"/>
  <c r="C12"/>
  <c r="D12"/>
  <c r="E12"/>
  <c r="F12"/>
  <c r="G12"/>
  <c r="H12"/>
  <c r="I12"/>
  <c r="J12"/>
  <c r="K11"/>
  <c r="K12"/>
  <c r="K10"/>
  <c r="L19"/>
  <c r="B7"/>
  <c r="C7"/>
  <c r="D7"/>
  <c r="E7"/>
  <c r="F7"/>
  <c r="G7"/>
  <c r="H7"/>
  <c r="I7"/>
  <c r="J7"/>
  <c r="K7"/>
  <c r="L7"/>
  <c r="D37" l="1"/>
  <c r="D38"/>
  <c r="D39"/>
  <c r="D36"/>
  <c r="K39"/>
  <c r="K38"/>
  <c r="K36"/>
  <c r="K37"/>
  <c r="G39"/>
  <c r="G36"/>
  <c r="G37"/>
  <c r="G38"/>
  <c r="C39"/>
  <c r="C37"/>
  <c r="C38"/>
  <c r="C36"/>
  <c r="M42"/>
  <c r="L37"/>
  <c r="L36"/>
  <c r="L39"/>
  <c r="L38"/>
  <c r="J38"/>
  <c r="J36"/>
  <c r="J37"/>
  <c r="J39"/>
  <c r="F38"/>
  <c r="F36"/>
  <c r="F39"/>
  <c r="F37"/>
  <c r="B38"/>
  <c r="B37"/>
  <c r="B36"/>
  <c r="B39"/>
  <c r="M43"/>
  <c r="H37"/>
  <c r="H39"/>
  <c r="H38"/>
  <c r="H36"/>
  <c r="I38"/>
  <c r="I36"/>
  <c r="I37"/>
  <c r="I39"/>
  <c r="E38"/>
  <c r="E36"/>
  <c r="E37"/>
  <c r="E39"/>
  <c r="M19"/>
  <c r="M32"/>
  <c r="M39" s="1"/>
  <c r="G13"/>
  <c r="D13"/>
  <c r="F13"/>
  <c r="B13"/>
  <c r="C13"/>
  <c r="H13"/>
  <c r="J13"/>
  <c r="I13"/>
  <c r="E13"/>
  <c r="L13"/>
  <c r="K13"/>
  <c r="D25"/>
  <c r="J19"/>
  <c r="F19"/>
  <c r="B19"/>
  <c r="H25"/>
  <c r="D19"/>
  <c r="I19"/>
  <c r="E19"/>
  <c r="C25"/>
  <c r="G25"/>
  <c r="F25"/>
  <c r="B25"/>
  <c r="C19"/>
  <c r="G19"/>
  <c r="E25"/>
  <c r="I25"/>
  <c r="L25"/>
  <c r="C157" i="4"/>
  <c r="C4"/>
  <c r="E157"/>
  <c r="D4"/>
  <c r="F157"/>
  <c r="H184"/>
  <c r="G107" i="6" s="1"/>
  <c r="H157" i="4"/>
  <c r="H165" s="1"/>
  <c r="G88" i="6" s="1"/>
  <c r="G157" i="4"/>
  <c r="G165" s="1"/>
  <c r="F88" i="6" s="1"/>
  <c r="J184" i="4"/>
  <c r="I107" i="6" s="1"/>
  <c r="L184" i="4"/>
  <c r="K107" i="6" s="1"/>
  <c r="M184" i="4"/>
  <c r="L107" i="6" s="1"/>
  <c r="E184" i="4"/>
  <c r="D107" i="6" s="1"/>
  <c r="L16" i="4"/>
  <c r="L165"/>
  <c r="K88" i="6" s="1"/>
  <c r="C12" i="4"/>
  <c r="E9"/>
  <c r="F9"/>
  <c r="G9"/>
  <c r="H12"/>
  <c r="I12"/>
  <c r="J9"/>
  <c r="K12"/>
  <c r="N9"/>
  <c r="K184"/>
  <c r="J107" i="6" s="1"/>
  <c r="G184" i="4"/>
  <c r="F107" i="6" s="1"/>
  <c r="F184" i="4"/>
  <c r="E107" i="6" s="1"/>
  <c r="D184" i="4"/>
  <c r="C107" i="6" s="1"/>
  <c r="C184" i="4"/>
  <c r="N176"/>
  <c r="L176"/>
  <c r="K99" i="6" s="1"/>
  <c r="K176" i="4"/>
  <c r="J99" i="6" s="1"/>
  <c r="J176" i="4"/>
  <c r="I99" i="6" s="1"/>
  <c r="I176" i="4"/>
  <c r="H99" i="6" s="1"/>
  <c r="H176" i="4"/>
  <c r="G99" i="6" s="1"/>
  <c r="G176" i="4"/>
  <c r="F99" i="6" s="1"/>
  <c r="E176" i="4"/>
  <c r="D99" i="6" s="1"/>
  <c r="D176" i="4"/>
  <c r="C99" i="6" s="1"/>
  <c r="C176" i="4"/>
  <c r="B99" i="6" s="1"/>
  <c r="M157" i="4"/>
  <c r="M165" s="1"/>
  <c r="L88" i="6" s="1"/>
  <c r="J157" i="4"/>
  <c r="I157"/>
  <c r="I165" s="1"/>
  <c r="H88" i="6" s="1"/>
  <c r="F186" i="4"/>
  <c r="E109" i="6" s="1"/>
  <c r="D157" i="4"/>
  <c r="N137"/>
  <c r="L137"/>
  <c r="K137"/>
  <c r="J137"/>
  <c r="I137"/>
  <c r="H137"/>
  <c r="G137"/>
  <c r="F137"/>
  <c r="E137"/>
  <c r="D137"/>
  <c r="C137"/>
  <c r="C141" s="1"/>
  <c r="M118"/>
  <c r="L118"/>
  <c r="L139" s="1"/>
  <c r="I118"/>
  <c r="H118"/>
  <c r="G118"/>
  <c r="E118"/>
  <c r="D118"/>
  <c r="D141" s="1"/>
  <c r="M96"/>
  <c r="G16"/>
  <c r="N14"/>
  <c r="M14"/>
  <c r="N10"/>
  <c r="J4"/>
  <c r="F4"/>
  <c r="E4"/>
  <c r="F141" l="1"/>
  <c r="E14" i="11"/>
  <c r="E15"/>
  <c r="E16"/>
  <c r="F15"/>
  <c r="F14"/>
  <c r="F16"/>
  <c r="C16"/>
  <c r="C14"/>
  <c r="C15"/>
  <c r="G16"/>
  <c r="G15"/>
  <c r="G14"/>
  <c r="K16"/>
  <c r="K14"/>
  <c r="K10"/>
  <c r="K15"/>
  <c r="L10"/>
  <c r="I14"/>
  <c r="I16"/>
  <c r="I15"/>
  <c r="I10"/>
  <c r="J139" i="4"/>
  <c r="J141" s="1"/>
  <c r="H64" i="7"/>
  <c r="B60" i="6"/>
  <c r="B55"/>
  <c r="B47"/>
  <c r="D64" i="7"/>
  <c r="L64"/>
  <c r="B67" i="6"/>
  <c r="B61"/>
  <c r="B56"/>
  <c r="B57"/>
  <c r="B46"/>
  <c r="F64" i="7"/>
  <c r="B64"/>
  <c r="B62" i="6"/>
  <c r="B52"/>
  <c r="B45"/>
  <c r="B44"/>
  <c r="G64" i="7"/>
  <c r="B53" i="6"/>
  <c r="J10" i="11"/>
  <c r="J16"/>
  <c r="J14"/>
  <c r="J15"/>
  <c r="K139" i="4"/>
  <c r="D15" i="11"/>
  <c r="D16"/>
  <c r="D14"/>
  <c r="H15"/>
  <c r="H14"/>
  <c r="H16"/>
  <c r="N139" i="4"/>
  <c r="M15" i="11"/>
  <c r="L141" i="4"/>
  <c r="X13" i="7"/>
  <c r="J13" i="6"/>
  <c r="J25" i="11"/>
  <c r="R5" i="7"/>
  <c r="D5" i="6"/>
  <c r="D8" i="11"/>
  <c r="D5"/>
  <c r="D6" s="1"/>
  <c r="D17"/>
  <c r="I10" i="7"/>
  <c r="W10"/>
  <c r="I10" i="6"/>
  <c r="I23" i="11"/>
  <c r="B5" i="7"/>
  <c r="B5" i="6"/>
  <c r="P5" i="7"/>
  <c r="U5"/>
  <c r="T5"/>
  <c r="E5" i="6"/>
  <c r="S5" i="7"/>
  <c r="E17" i="11"/>
  <c r="E5"/>
  <c r="E6" s="1"/>
  <c r="E8"/>
  <c r="M15" i="6"/>
  <c r="M26" i="11"/>
  <c r="Z13" i="7"/>
  <c r="V13"/>
  <c r="Y13"/>
  <c r="AA13"/>
  <c r="H13" i="6"/>
  <c r="H25" i="11"/>
  <c r="D10" i="7"/>
  <c r="R10"/>
  <c r="D10" i="6"/>
  <c r="D23" i="11"/>
  <c r="K17" i="6"/>
  <c r="K27" i="11"/>
  <c r="F10" i="7"/>
  <c r="T10"/>
  <c r="F10" i="6"/>
  <c r="F23" i="11"/>
  <c r="L15" i="6"/>
  <c r="L26" i="11"/>
  <c r="E10" i="7"/>
  <c r="S10"/>
  <c r="E10" i="6"/>
  <c r="E23" i="11"/>
  <c r="I5" i="6"/>
  <c r="W5" i="7"/>
  <c r="I17" i="11"/>
  <c r="I5"/>
  <c r="I6" s="1"/>
  <c r="I19" s="1"/>
  <c r="I8"/>
  <c r="F17" i="6"/>
  <c r="F27" i="11"/>
  <c r="AA10" i="7"/>
  <c r="M10" i="6"/>
  <c r="M23" i="11"/>
  <c r="G13" i="6"/>
  <c r="U13" i="7"/>
  <c r="G25" i="11"/>
  <c r="B13" i="6"/>
  <c r="P13" i="7"/>
  <c r="Q13"/>
  <c r="G40" i="5"/>
  <c r="C5" i="6"/>
  <c r="Q5" i="7"/>
  <c r="C8" i="11"/>
  <c r="C17"/>
  <c r="C5"/>
  <c r="C6" s="1"/>
  <c r="L54" i="7"/>
  <c r="I54"/>
  <c r="C54"/>
  <c r="H54"/>
  <c r="D54"/>
  <c r="J54"/>
  <c r="G54"/>
  <c r="F54"/>
  <c r="K54"/>
  <c r="K30" i="11"/>
  <c r="F30"/>
  <c r="D10"/>
  <c r="E10"/>
  <c r="F10"/>
  <c r="C10"/>
  <c r="H10"/>
  <c r="G10"/>
  <c r="K29" i="7"/>
  <c r="K11" i="11"/>
  <c r="L11"/>
  <c r="D29" i="7"/>
  <c r="F29"/>
  <c r="F11" i="11"/>
  <c r="H29" i="7"/>
  <c r="I11" i="11"/>
  <c r="H11"/>
  <c r="C29" i="7"/>
  <c r="C11" i="11"/>
  <c r="E11"/>
  <c r="G29" i="7"/>
  <c r="G11" i="11"/>
  <c r="E45" i="7"/>
  <c r="K45"/>
  <c r="C45"/>
  <c r="J13"/>
  <c r="D5"/>
  <c r="I35"/>
  <c r="K35"/>
  <c r="H35"/>
  <c r="L35"/>
  <c r="J35"/>
  <c r="B35"/>
  <c r="H57" i="6"/>
  <c r="B60" i="7"/>
  <c r="L60"/>
  <c r="F63" i="6"/>
  <c r="F60" i="7"/>
  <c r="J60"/>
  <c r="E5"/>
  <c r="C35"/>
  <c r="D57" i="6"/>
  <c r="C60" i="7"/>
  <c r="G63" i="6"/>
  <c r="G60" i="7"/>
  <c r="K60"/>
  <c r="N186" i="4"/>
  <c r="M109" i="6" s="1"/>
  <c r="M99"/>
  <c r="E38"/>
  <c r="E35" i="7"/>
  <c r="I5"/>
  <c r="D35"/>
  <c r="G48" i="6"/>
  <c r="G45" i="7"/>
  <c r="F57" i="6"/>
  <c r="D63"/>
  <c r="D60" i="7"/>
  <c r="H63" i="6"/>
  <c r="H60" i="7"/>
  <c r="M60"/>
  <c r="H13"/>
  <c r="G35"/>
  <c r="M5"/>
  <c r="G5"/>
  <c r="F5"/>
  <c r="J5"/>
  <c r="K5"/>
  <c r="H5"/>
  <c r="L5"/>
  <c r="M11"/>
  <c r="M35"/>
  <c r="H48" i="6"/>
  <c r="H45" i="7"/>
  <c r="G57" i="6"/>
  <c r="E60" i="7"/>
  <c r="I60"/>
  <c r="M10"/>
  <c r="G13"/>
  <c r="L13"/>
  <c r="M13"/>
  <c r="B13"/>
  <c r="K13"/>
  <c r="C13"/>
  <c r="F35"/>
  <c r="B48" i="6"/>
  <c r="J45" i="7"/>
  <c r="B45"/>
  <c r="I45"/>
  <c r="M45"/>
  <c r="D45"/>
  <c r="L45"/>
  <c r="F48" i="6"/>
  <c r="F45" i="7"/>
  <c r="E31" i="6"/>
  <c r="E29" i="7"/>
  <c r="C5"/>
  <c r="M139" i="4"/>
  <c r="L57" i="6"/>
  <c r="F139" i="4"/>
  <c r="C186"/>
  <c r="B107" i="6"/>
  <c r="L40"/>
  <c r="L34"/>
  <c r="L36"/>
  <c r="L30"/>
  <c r="L38"/>
  <c r="L35"/>
  <c r="L31"/>
  <c r="C139" i="4"/>
  <c r="B63" i="6"/>
  <c r="K64" i="7"/>
  <c r="G96" i="4"/>
  <c r="I96"/>
  <c r="H96"/>
  <c r="H14"/>
  <c r="M27" i="6"/>
  <c r="D186" i="4"/>
  <c r="C109" i="6" s="1"/>
  <c r="K16" i="4"/>
  <c r="G12"/>
  <c r="I14"/>
  <c r="N16"/>
  <c r="E12"/>
  <c r="L27" i="6"/>
  <c r="L26"/>
  <c r="L28"/>
  <c r="C14" i="4"/>
  <c r="M16"/>
  <c r="E139"/>
  <c r="J12"/>
  <c r="F12"/>
  <c r="D14"/>
  <c r="I139"/>
  <c r="I186"/>
  <c r="H186"/>
  <c r="I64" i="7"/>
  <c r="L186" i="4"/>
  <c r="M186"/>
  <c r="D139"/>
  <c r="G139"/>
  <c r="E186"/>
  <c r="D109" i="6" s="1"/>
  <c r="J96" i="4"/>
  <c r="K186"/>
  <c r="J188"/>
  <c r="I111" i="6" s="1"/>
  <c r="C12" i="1"/>
  <c r="C14" s="1"/>
  <c r="C16" s="1"/>
  <c r="D14"/>
  <c r="C69"/>
  <c r="C73" s="1"/>
  <c r="C44"/>
  <c r="C46" s="1"/>
  <c r="C120"/>
  <c r="C116"/>
  <c r="C109"/>
  <c r="C89"/>
  <c r="E97"/>
  <c r="D89"/>
  <c r="H97"/>
  <c r="K116"/>
  <c r="L116"/>
  <c r="D116"/>
  <c r="E116"/>
  <c r="F116"/>
  <c r="G116"/>
  <c r="H116"/>
  <c r="J116"/>
  <c r="K109"/>
  <c r="J109"/>
  <c r="J89"/>
  <c r="J97" s="1"/>
  <c r="D109"/>
  <c r="E109"/>
  <c r="G109"/>
  <c r="H109"/>
  <c r="I109"/>
  <c r="F89"/>
  <c r="F97" s="1"/>
  <c r="G89"/>
  <c r="G97" s="1"/>
  <c r="I89"/>
  <c r="I97" s="1"/>
  <c r="N109"/>
  <c r="N118" s="1"/>
  <c r="M109"/>
  <c r="L109"/>
  <c r="M116"/>
  <c r="K89"/>
  <c r="K97" s="1"/>
  <c r="M89"/>
  <c r="M97" s="1"/>
  <c r="N141" i="4" l="1"/>
  <c r="K141"/>
  <c r="X15" i="7"/>
  <c r="V15"/>
  <c r="Y15"/>
  <c r="H15" i="6"/>
  <c r="H26" i="11"/>
  <c r="D19"/>
  <c r="D18"/>
  <c r="I13" i="6"/>
  <c r="W13" i="7"/>
  <c r="I25" i="11"/>
  <c r="T13" i="7"/>
  <c r="F13" i="6"/>
  <c r="F25" i="11"/>
  <c r="Z15" i="7"/>
  <c r="E19" i="11"/>
  <c r="E18"/>
  <c r="M17" i="6"/>
  <c r="M30" i="11"/>
  <c r="M27"/>
  <c r="M29"/>
  <c r="Q15" i="7"/>
  <c r="C15" i="6"/>
  <c r="C26" i="11"/>
  <c r="L17" i="6"/>
  <c r="L27" i="11"/>
  <c r="G15" i="6"/>
  <c r="U15" i="7"/>
  <c r="G26" i="11"/>
  <c r="E13" i="7"/>
  <c r="E13" i="6"/>
  <c r="S13" i="7"/>
  <c r="E25" i="11"/>
  <c r="M15" i="7"/>
  <c r="B15" i="6"/>
  <c r="T15" i="7"/>
  <c r="P15"/>
  <c r="E14" i="4"/>
  <c r="D15" i="7" s="1"/>
  <c r="R13"/>
  <c r="D13" i="6"/>
  <c r="D25" i="11"/>
  <c r="J17" i="6"/>
  <c r="J27" i="11"/>
  <c r="J30"/>
  <c r="L30"/>
  <c r="I18"/>
  <c r="AA15" i="7"/>
  <c r="J29" i="11"/>
  <c r="C19"/>
  <c r="C18"/>
  <c r="G31" i="6"/>
  <c r="G9" i="11"/>
  <c r="C38" i="6"/>
  <c r="C9" i="11"/>
  <c r="F38" i="6"/>
  <c r="F29" i="11"/>
  <c r="F9"/>
  <c r="E9"/>
  <c r="D9"/>
  <c r="L29"/>
  <c r="K29"/>
  <c r="I9"/>
  <c r="J9"/>
  <c r="H26" i="6"/>
  <c r="H9" i="11"/>
  <c r="K31" i="6"/>
  <c r="K9" i="11"/>
  <c r="L9"/>
  <c r="K26" i="6"/>
  <c r="F26"/>
  <c r="C15" i="7"/>
  <c r="K27" i="6"/>
  <c r="I62" i="7"/>
  <c r="H15"/>
  <c r="G28" i="6"/>
  <c r="F28"/>
  <c r="C62" i="7"/>
  <c r="H28" i="6"/>
  <c r="K57"/>
  <c r="E62" i="7"/>
  <c r="L15"/>
  <c r="G27" i="6"/>
  <c r="G26"/>
  <c r="D65"/>
  <c r="D62" i="7"/>
  <c r="F13"/>
  <c r="E37"/>
  <c r="J37"/>
  <c r="B37"/>
  <c r="I37"/>
  <c r="I188" i="4"/>
  <c r="H111" i="6" s="1"/>
  <c r="H109"/>
  <c r="L188" i="4"/>
  <c r="K111" i="6" s="1"/>
  <c r="K109"/>
  <c r="D31"/>
  <c r="D37" i="7"/>
  <c r="G37"/>
  <c r="K37"/>
  <c r="E64"/>
  <c r="H188" i="4"/>
  <c r="G111" i="6" s="1"/>
  <c r="G109"/>
  <c r="D13" i="7"/>
  <c r="M37"/>
  <c r="M188" i="4"/>
  <c r="L111" i="6" s="1"/>
  <c r="L109"/>
  <c r="M26"/>
  <c r="H31"/>
  <c r="H37" i="7"/>
  <c r="C31" i="6"/>
  <c r="C37" i="7"/>
  <c r="G15"/>
  <c r="B65" i="6"/>
  <c r="G62" i="7"/>
  <c r="K62"/>
  <c r="J62"/>
  <c r="B62"/>
  <c r="L65" i="6"/>
  <c r="L62" i="7"/>
  <c r="L37"/>
  <c r="K188" i="4"/>
  <c r="J111" i="6" s="1"/>
  <c r="J109"/>
  <c r="F65"/>
  <c r="F62" i="7"/>
  <c r="H65" i="6"/>
  <c r="H62" i="7"/>
  <c r="C63" i="6"/>
  <c r="C64" i="7"/>
  <c r="I13"/>
  <c r="H27" i="6"/>
  <c r="F15" i="7"/>
  <c r="J15"/>
  <c r="K15"/>
  <c r="B15"/>
  <c r="K28" i="6"/>
  <c r="B38"/>
  <c r="M28"/>
  <c r="K63"/>
  <c r="M62" i="7"/>
  <c r="F37"/>
  <c r="K48" i="6"/>
  <c r="M38"/>
  <c r="I62"/>
  <c r="I56"/>
  <c r="I54"/>
  <c r="I55"/>
  <c r="I52"/>
  <c r="I67"/>
  <c r="I60"/>
  <c r="I48"/>
  <c r="I44"/>
  <c r="I61"/>
  <c r="I53"/>
  <c r="I45"/>
  <c r="I46"/>
  <c r="I47"/>
  <c r="H16" i="4"/>
  <c r="E62" i="6"/>
  <c r="E56"/>
  <c r="E61"/>
  <c r="E67"/>
  <c r="E60"/>
  <c r="E44"/>
  <c r="E54"/>
  <c r="E57"/>
  <c r="E53"/>
  <c r="E52"/>
  <c r="E45"/>
  <c r="E46"/>
  <c r="E47"/>
  <c r="C65"/>
  <c r="F36"/>
  <c r="F30"/>
  <c r="F35"/>
  <c r="F40"/>
  <c r="F34"/>
  <c r="C57"/>
  <c r="C188" i="4"/>
  <c r="B111" i="6" s="1"/>
  <c r="B109"/>
  <c r="I63"/>
  <c r="K36"/>
  <c r="K30"/>
  <c r="K38"/>
  <c r="K35"/>
  <c r="K40"/>
  <c r="K34"/>
  <c r="M65"/>
  <c r="I65"/>
  <c r="I38"/>
  <c r="I35"/>
  <c r="I40"/>
  <c r="I34"/>
  <c r="I29"/>
  <c r="I36"/>
  <c r="I31"/>
  <c r="I30"/>
  <c r="G35"/>
  <c r="G36"/>
  <c r="G30"/>
  <c r="G40"/>
  <c r="G34"/>
  <c r="K60"/>
  <c r="K65"/>
  <c r="K44"/>
  <c r="K67"/>
  <c r="K53"/>
  <c r="K62"/>
  <c r="K56"/>
  <c r="K46"/>
  <c r="K47"/>
  <c r="K61"/>
  <c r="K54"/>
  <c r="K55"/>
  <c r="K52"/>
  <c r="K45"/>
  <c r="E48"/>
  <c r="E63"/>
  <c r="C67"/>
  <c r="C60"/>
  <c r="C44"/>
  <c r="C53"/>
  <c r="C45"/>
  <c r="C62"/>
  <c r="C56"/>
  <c r="C52"/>
  <c r="C46"/>
  <c r="C47"/>
  <c r="C61"/>
  <c r="I57"/>
  <c r="C37"/>
  <c r="C36"/>
  <c r="C35"/>
  <c r="C30"/>
  <c r="C40"/>
  <c r="C34"/>
  <c r="D40"/>
  <c r="D34"/>
  <c r="D36"/>
  <c r="D30"/>
  <c r="D35"/>
  <c r="C48"/>
  <c r="H40"/>
  <c r="H34"/>
  <c r="H38"/>
  <c r="H29"/>
  <c r="H36"/>
  <c r="H30"/>
  <c r="H35"/>
  <c r="F31"/>
  <c r="G38"/>
  <c r="E65"/>
  <c r="M35"/>
  <c r="M31"/>
  <c r="M40"/>
  <c r="M34"/>
  <c r="M36"/>
  <c r="M30"/>
  <c r="D38"/>
  <c r="C16" i="4"/>
  <c r="I26" i="6"/>
  <c r="I28"/>
  <c r="I27"/>
  <c r="D16" i="4"/>
  <c r="C29" i="11" s="1"/>
  <c r="F14" i="4"/>
  <c r="B37" i="6"/>
  <c r="B40"/>
  <c r="B26"/>
  <c r="B28"/>
  <c r="B30"/>
  <c r="B34"/>
  <c r="B31"/>
  <c r="B35"/>
  <c r="B36"/>
  <c r="J14" i="4"/>
  <c r="C28" i="6"/>
  <c r="C26"/>
  <c r="D28"/>
  <c r="D26"/>
  <c r="I16" i="4"/>
  <c r="C71" i="1"/>
  <c r="J118"/>
  <c r="J120" s="1"/>
  <c r="D118"/>
  <c r="D120" s="1"/>
  <c r="E118"/>
  <c r="F118"/>
  <c r="F120" s="1"/>
  <c r="G118"/>
  <c r="H118"/>
  <c r="H120" s="1"/>
  <c r="I118"/>
  <c r="I120" s="1"/>
  <c r="K118"/>
  <c r="K120" s="1"/>
  <c r="M118"/>
  <c r="M120" s="1"/>
  <c r="L118"/>
  <c r="L120" s="1"/>
  <c r="J44"/>
  <c r="J37"/>
  <c r="L37"/>
  <c r="N44"/>
  <c r="F4"/>
  <c r="L16"/>
  <c r="J64" i="7" l="1"/>
  <c r="J63" i="6"/>
  <c r="J53"/>
  <c r="J61"/>
  <c r="J62"/>
  <c r="J48"/>
  <c r="J46"/>
  <c r="J55"/>
  <c r="J52"/>
  <c r="J57"/>
  <c r="J45"/>
  <c r="J54"/>
  <c r="J67"/>
  <c r="J44"/>
  <c r="J60"/>
  <c r="J56"/>
  <c r="J65"/>
  <c r="H17"/>
  <c r="V17" i="7"/>
  <c r="H27" i="11"/>
  <c r="Y17" i="7"/>
  <c r="H30" i="11"/>
  <c r="I15" i="7"/>
  <c r="I15" i="6"/>
  <c r="W15" i="7"/>
  <c r="I26" i="11"/>
  <c r="Q17" i="7"/>
  <c r="C17" i="6"/>
  <c r="C27" i="11"/>
  <c r="C30"/>
  <c r="R15" i="7"/>
  <c r="D15" i="6"/>
  <c r="D26" i="11"/>
  <c r="E16" i="4"/>
  <c r="E15" i="6"/>
  <c r="S15" i="7"/>
  <c r="E26" i="11"/>
  <c r="J17" i="7"/>
  <c r="B17" i="6"/>
  <c r="P17" i="7"/>
  <c r="T17"/>
  <c r="H29" i="11"/>
  <c r="X17" i="7"/>
  <c r="U17"/>
  <c r="G17" i="6"/>
  <c r="G27" i="11"/>
  <c r="G30"/>
  <c r="G29"/>
  <c r="Z17" i="7"/>
  <c r="AA17"/>
  <c r="M17"/>
  <c r="L17"/>
  <c r="H17"/>
  <c r="D17"/>
  <c r="C17"/>
  <c r="G17"/>
  <c r="E15"/>
  <c r="B17"/>
  <c r="F17"/>
  <c r="K17"/>
  <c r="M64"/>
  <c r="M62" i="6"/>
  <c r="M56"/>
  <c r="M46"/>
  <c r="M48"/>
  <c r="M61"/>
  <c r="M55"/>
  <c r="M60"/>
  <c r="M44"/>
  <c r="M54"/>
  <c r="M52"/>
  <c r="M45"/>
  <c r="M67"/>
  <c r="M57"/>
  <c r="M53"/>
  <c r="M63"/>
  <c r="J16" i="4"/>
  <c r="F16"/>
  <c r="D44" i="1"/>
  <c r="D63"/>
  <c r="E63"/>
  <c r="G63"/>
  <c r="H63"/>
  <c r="I63"/>
  <c r="K63"/>
  <c r="D69"/>
  <c r="E69"/>
  <c r="F69"/>
  <c r="F73" s="1"/>
  <c r="G69"/>
  <c r="H69"/>
  <c r="I69"/>
  <c r="J69"/>
  <c r="K69"/>
  <c r="L69"/>
  <c r="M63"/>
  <c r="L63"/>
  <c r="D54"/>
  <c r="H54"/>
  <c r="I54"/>
  <c r="K54"/>
  <c r="L54"/>
  <c r="L73" s="1"/>
  <c r="E44"/>
  <c r="G44"/>
  <c r="G46" s="1"/>
  <c r="D37"/>
  <c r="E37"/>
  <c r="H37"/>
  <c r="I37"/>
  <c r="I46" s="1"/>
  <c r="L46"/>
  <c r="N69"/>
  <c r="N71" s="1"/>
  <c r="N73" s="1"/>
  <c r="N46"/>
  <c r="M46"/>
  <c r="W17" i="7" l="1"/>
  <c r="I17" i="6"/>
  <c r="I27" i="11"/>
  <c r="I30"/>
  <c r="I29"/>
  <c r="E17" i="6"/>
  <c r="S17" i="7"/>
  <c r="E27" i="11"/>
  <c r="E30"/>
  <c r="E29"/>
  <c r="R17" i="7"/>
  <c r="D17" i="6"/>
  <c r="D27" i="11"/>
  <c r="D30"/>
  <c r="D29"/>
  <c r="E17" i="7"/>
  <c r="I17"/>
  <c r="H73" i="1"/>
  <c r="H71"/>
  <c r="D73"/>
  <c r="E73"/>
  <c r="G73"/>
  <c r="F71"/>
  <c r="M71"/>
  <c r="D71"/>
  <c r="E71"/>
  <c r="G71"/>
  <c r="H46"/>
  <c r="I71"/>
  <c r="J71"/>
  <c r="J73"/>
  <c r="D46"/>
  <c r="J46"/>
  <c r="G4"/>
  <c r="N9"/>
  <c r="E4"/>
  <c r="I4"/>
  <c r="J4"/>
  <c r="K4"/>
  <c r="N10"/>
  <c r="E9"/>
  <c r="E12" s="1"/>
  <c r="F9"/>
  <c r="F12" s="1"/>
  <c r="G9"/>
  <c r="G12" s="1"/>
  <c r="G16" s="1"/>
  <c r="I9"/>
  <c r="I12" s="1"/>
  <c r="J9"/>
  <c r="J12" s="1"/>
  <c r="M14" l="1"/>
  <c r="M16" s="1"/>
  <c r="K12"/>
  <c r="K14" s="1"/>
  <c r="K16" s="1"/>
  <c r="D16"/>
  <c r="E14"/>
  <c r="E16" s="1"/>
  <c r="F14"/>
  <c r="F16" s="1"/>
  <c r="H12"/>
  <c r="H16" s="1"/>
  <c r="I16"/>
  <c r="J14"/>
  <c r="J16" s="1"/>
  <c r="N14"/>
  <c r="N16" s="1"/>
</calcChain>
</file>

<file path=xl/sharedStrings.xml><?xml version="1.0" encoding="utf-8"?>
<sst xmlns="http://schemas.openxmlformats.org/spreadsheetml/2006/main" count="910" uniqueCount="391">
  <si>
    <t>Consolidated Statement of Profit or Loss</t>
  </si>
  <si>
    <t>Sales</t>
  </si>
  <si>
    <t>Gross Profit</t>
  </si>
  <si>
    <t>Earnings/ (loss) per share</t>
  </si>
  <si>
    <t>Profit/Loss before income taxes</t>
  </si>
  <si>
    <t>Other Income after taxes (B)</t>
  </si>
  <si>
    <t>Cost of Sales</t>
  </si>
  <si>
    <t>ΕΒΙΤDA</t>
  </si>
  <si>
    <t>Proposed Dividend per share</t>
  </si>
  <si>
    <t>Profit from operations</t>
  </si>
  <si>
    <t>Net Profit/Loss after income taxes (A)</t>
  </si>
  <si>
    <t>Selling Expenses</t>
  </si>
  <si>
    <t>Administrative Expenses</t>
  </si>
  <si>
    <t>Income Taxes</t>
  </si>
  <si>
    <t>Total Net Profit / Loss (A) + (B)</t>
  </si>
  <si>
    <t>Net Financial Profit/Loss</t>
  </si>
  <si>
    <t>Net Investment Profit/Loss</t>
  </si>
  <si>
    <t>Other Net Income</t>
  </si>
  <si>
    <t>Balance Sheet</t>
  </si>
  <si>
    <t>ASSETS</t>
  </si>
  <si>
    <t>Fixed Assets</t>
  </si>
  <si>
    <t>Tangible Assets</t>
  </si>
  <si>
    <t>Intangible Assets</t>
  </si>
  <si>
    <t>Investment  in PP&amp;E</t>
  </si>
  <si>
    <t>Investment in  Associates</t>
  </si>
  <si>
    <t>Other Long-term Claims</t>
  </si>
  <si>
    <t>Current Assets</t>
  </si>
  <si>
    <t>Customers and other claims</t>
  </si>
  <si>
    <t>Cash and Cash Equiavalent</t>
  </si>
  <si>
    <t>Total  Assets</t>
  </si>
  <si>
    <t>OWNERS EQUITY AND LIABILITIES</t>
  </si>
  <si>
    <t>Owners Equity</t>
  </si>
  <si>
    <t>Share Capital</t>
  </si>
  <si>
    <t>Reserves</t>
  </si>
  <si>
    <t>Results Carried Forward</t>
  </si>
  <si>
    <t>Liabilities</t>
  </si>
  <si>
    <t>Long-term Liabilities</t>
  </si>
  <si>
    <t>Short-term Liabilities</t>
  </si>
  <si>
    <t>Loans</t>
  </si>
  <si>
    <t>Suppliers and other liabilities</t>
  </si>
  <si>
    <t>Deferred Tax Liabilities</t>
  </si>
  <si>
    <t>Total Liabilities</t>
  </si>
  <si>
    <t>Total Owners Equity and Liabilities</t>
  </si>
  <si>
    <t>Inventory</t>
  </si>
  <si>
    <t>Investment Subsidies and Grants</t>
  </si>
  <si>
    <t>Minority stake</t>
  </si>
  <si>
    <t>Pension Liabilities</t>
  </si>
  <si>
    <t>Provisions/Other Long Term Liabilities</t>
  </si>
  <si>
    <t>Deferred Tax Assets</t>
  </si>
  <si>
    <t>Valuation of Assets in Fair Value</t>
  </si>
  <si>
    <t>Taxes Payable</t>
  </si>
  <si>
    <t>Investment in Subsidiaries</t>
  </si>
  <si>
    <t>Cash Flow Statement  (Indirect Method)</t>
  </si>
  <si>
    <t>Profit before Income Taxes</t>
  </si>
  <si>
    <t>Adjusted for:</t>
  </si>
  <si>
    <t>Depreciation</t>
  </si>
  <si>
    <t>Provisions</t>
  </si>
  <si>
    <t>Exchange Rate Differences</t>
  </si>
  <si>
    <t>Grants of fixed assets</t>
  </si>
  <si>
    <t>Results of Investment Activities</t>
  </si>
  <si>
    <t>Changes in Working Capital</t>
  </si>
  <si>
    <t>(Increase)/Decrease in Stocks</t>
  </si>
  <si>
    <t>(Increase)/Decrease in Receivables</t>
  </si>
  <si>
    <t>Increase/(Decrease) in Payables (except banks)</t>
  </si>
  <si>
    <t>Reduced by:</t>
  </si>
  <si>
    <t>Paid Interest Charges and similar expenses</t>
  </si>
  <si>
    <t>Paid Taxes</t>
  </si>
  <si>
    <t>Cash Flow from Operating Activities</t>
  </si>
  <si>
    <t>Purchase of Plant and Equipment</t>
  </si>
  <si>
    <t>Capitalization of Interest Cost</t>
  </si>
  <si>
    <t>Cash Flow from Investing Activities</t>
  </si>
  <si>
    <t>Cash Flow from Financing Activities</t>
  </si>
  <si>
    <t>Proceeds from Grants</t>
  </si>
  <si>
    <t>Proceeds from Insurances</t>
  </si>
  <si>
    <t>Proceeds from issued/bought loans</t>
  </si>
  <si>
    <t>Dividends Paid</t>
  </si>
  <si>
    <t>Cash and Cash Equivalents at the beginning</t>
  </si>
  <si>
    <t>Cash and Cash Equivalents in the end</t>
  </si>
  <si>
    <t>Net Cash Flow from Operating Activities (A)</t>
  </si>
  <si>
    <t>Net Cash Flow from Investing Activities (B)</t>
  </si>
  <si>
    <t>Net Cash Flow from Financing Activities (C)</t>
  </si>
  <si>
    <t>Total Net Cash and Cash Equivalents (A+B+C)</t>
  </si>
  <si>
    <t>Interest Received</t>
  </si>
  <si>
    <t>Dividends Received</t>
  </si>
  <si>
    <t>Proceeds from sale of Investment Assets</t>
  </si>
  <si>
    <t>Purchase of Subsidiaries, Association, Join Ventures and other Investments</t>
  </si>
  <si>
    <t>Return of Capital</t>
  </si>
  <si>
    <t>Κύκλος Εργασιών</t>
  </si>
  <si>
    <t>Κόστος Πωληθέντων</t>
  </si>
  <si>
    <t>Μικτό Κέρδος</t>
  </si>
  <si>
    <t>Έξοδα διάθεσης</t>
  </si>
  <si>
    <t>Έξοδα διοίκησης</t>
  </si>
  <si>
    <t>Άλλα Εσοδα-έξοδα καθαρά</t>
  </si>
  <si>
    <t>Κέρδη προ φόρων, χρηματοδοτικών και επενδυτι-
κών αποτελεσμάτων</t>
  </si>
  <si>
    <t>Επενδυτικά αποτελέσματα (καθαρά)</t>
  </si>
  <si>
    <t>Χρηματοοικονομικά αποτελέσματα (καθαρά)</t>
  </si>
  <si>
    <t>Κέρδη προ φόρων</t>
  </si>
  <si>
    <t>Φόρος εισοδήματος</t>
  </si>
  <si>
    <t>Κέρδη μετά από φόρους (Α)</t>
  </si>
  <si>
    <t>Λοιπά συνολικά έσοδα μετά από φόρους (Β)</t>
  </si>
  <si>
    <t>Συγκεντρωτικά συνολικά έσοδα μετά από φόρους (Α) + (Β)</t>
  </si>
  <si>
    <t>Κέρδη προ φόρων, χρηματοδοτικών, επενδυτικών
αποτελεσμάτων και συνολικών αποσβέσεων</t>
  </si>
  <si>
    <t>Κέρδη μετά από φόρους κατά μετοχή που αναλογούν στους μετόχους της μητρικής για την περίοδο</t>
  </si>
  <si>
    <t>Προτεινόμενο μέρισμα ανά μετοχή</t>
  </si>
  <si>
    <t>ΕΝΕΡΓΗΤΙΚΟ</t>
  </si>
  <si>
    <t xml:space="preserve">Πάγια στοιχεία ενεργητικού </t>
  </si>
  <si>
    <t>Ενσώματα πάγια περιουσιακά στοιχεία</t>
  </si>
  <si>
    <t>Επενδύσεις σε ακίνητα</t>
  </si>
  <si>
    <t>Αϋλα περιουσιακά στοιχεία</t>
  </si>
  <si>
    <t>Επενδύσεις σε θυγατρικές</t>
  </si>
  <si>
    <t>Επενδύσεις σε συγγενείς</t>
  </si>
  <si>
    <t>Λοιπές μακροπρόθεσμες απαιτήσεις</t>
  </si>
  <si>
    <t xml:space="preserve">Κυκλοφορούν ενεργητικό </t>
  </si>
  <si>
    <t>Αποθέματα</t>
  </si>
  <si>
    <t>Πελάτες και λοιπές απαιτήσεις</t>
  </si>
  <si>
    <t>Ταμιακά διαθέσιμα και ισοδύναμα</t>
  </si>
  <si>
    <t>Σύνολο ενεργητικού</t>
  </si>
  <si>
    <t>ΙΔΙΑ ΚΕΦΑΛΑΙΑ ΚΑΙ ΥΠΟΧΡΕΩΣΕΙΣ</t>
  </si>
  <si>
    <t>Ίδια κεφάλαια</t>
  </si>
  <si>
    <t>Μετοχικό κεφάλαιο</t>
  </si>
  <si>
    <t>Αποθεματικά</t>
  </si>
  <si>
    <t>Κέρδη εις νέον</t>
  </si>
  <si>
    <t>∆ικαιώματα μειοψηφίας</t>
  </si>
  <si>
    <t>Σύνολο ιδίων κεφαλαίων</t>
  </si>
  <si>
    <t>Χρηµατοοικονοµικά περιουσιακά
στοιχεία αποτιµώµενα στην εύλογη αξία</t>
  </si>
  <si>
    <t>Υποχρεώσεις</t>
  </si>
  <si>
    <t xml:space="preserve">Μακροπρόθεσμες υποχρεώσεις </t>
  </si>
  <si>
    <t>∆άνεια</t>
  </si>
  <si>
    <t>Υποχρεώσεις παροχών συνταξιοδότησης</t>
  </si>
  <si>
    <t>Αναβαλλόμενες φορολογικές υποχρεώσεις</t>
  </si>
  <si>
    <t>Προβλέψεις / Λοιπές μακροπρόθεσμες υποχρεώσεις</t>
  </si>
  <si>
    <t>Επιχορηγήσεις</t>
  </si>
  <si>
    <t xml:space="preserve">Βραχυπρόθεσμες υποχρεώσεις </t>
  </si>
  <si>
    <t>Προμηθευτές και λοιπές υποχρεώσεις</t>
  </si>
  <si>
    <t>Φόρος εισοδήματος και λοιποί φόροι πληρωτέοι</t>
  </si>
  <si>
    <t>Σύνολο υποχρεώσεων</t>
  </si>
  <si>
    <t xml:space="preserve">Σύνολο ιδίων κεφαλαίων και υποχρεώσεων </t>
  </si>
  <si>
    <t>ΛΕΙΤΟΥΡΓΙΚΕΣ ∆ΡΑΣΤΗΡΙΟΤΗΤΕΣ</t>
  </si>
  <si>
    <t>Πλέον/Μείον προσαρμογές για:</t>
  </si>
  <si>
    <t>Αποσβέσεις</t>
  </si>
  <si>
    <t>Προβλέψεις</t>
  </si>
  <si>
    <t>Συναλλαγματικές διαφορές</t>
  </si>
  <si>
    <t>Μεταβολές στο κεφάλαιο κίνησης:</t>
  </si>
  <si>
    <t>Αποτελέσματα (έσοδα, έξοδα, κέρδη και ζημίες) επενδυτικής δραστηριότητας</t>
  </si>
  <si>
    <t>Αναλογούσες στη χρήση επιχορηγήσεις πάγιων περιουσιακών στοιχείων</t>
  </si>
  <si>
    <t>Χρεωστικοί τόκοι και συναφή έξοδα</t>
  </si>
  <si>
    <t>Μείωση/ (αύξηση) αποθεμάτων</t>
  </si>
  <si>
    <t>Μείωση/ (αύξηση) απαιτήσεων</t>
  </si>
  <si>
    <t>(Μείωση)/ αύξηση υποχρεώσεων (πλην τραπεζών)</t>
  </si>
  <si>
    <t>Μείον:</t>
  </si>
  <si>
    <t>Χρεωστικοί τόκοι και συναφή έξοδα καταβεβλημένα</t>
  </si>
  <si>
    <t>Καταβεβλημένοι φόροι</t>
  </si>
  <si>
    <t>Σύνολο εισροών/(εκροών) από λειτουργικές δραστηριότητες (Α)</t>
  </si>
  <si>
    <t>ΕΠΕΝ∆ΥΤΙΚΕΣ ∆ΡΑΣΤΗΡΙΟΤΗΤΕΣ</t>
  </si>
  <si>
    <t>Αγορά ενσώματων και άυλων παγίων περιουσιακών στοιχείων</t>
  </si>
  <si>
    <t>Εισπράξεις επιχορηγήσεων</t>
  </si>
  <si>
    <t>Εισπράξεις (πληρωμές) από πώληση (αγορά)
επενδυτικών τίτλων (μετοχών, αξιογράφων)</t>
  </si>
  <si>
    <t>Τόκοι εισπραχθέντες</t>
  </si>
  <si>
    <t>Κεφαλαιοποιηθέν κόστος δανεισμού</t>
  </si>
  <si>
    <t>Εισπράξεις ασφαλιστικών αποζημιώσεων</t>
  </si>
  <si>
    <t>Εισπράξεις από πωλήσεις ενσώματων και άυλων παγίων</t>
  </si>
  <si>
    <t>Μερίσματα εισπραχθέντα</t>
  </si>
  <si>
    <t>Proceeds from sale of Intangible Assets</t>
  </si>
  <si>
    <t>ΧΡΗΜΑΤΟΔΟΤΙΚΕΣ ΔΡΑΣΤΗΡΙΟΤΗΤΕΣ</t>
  </si>
  <si>
    <t>Εισπράξεις από εκδοθέντα/αναληφθέντα δάνεια</t>
  </si>
  <si>
    <t>Εξοφλήσεις δανείων</t>
  </si>
  <si>
    <t>Επιστροφή κεφαλαίου</t>
  </si>
  <si>
    <t>Μερίσματα πληρωθέντα</t>
  </si>
  <si>
    <t>Σύνολο εισροών/(εκροών) από χρηματοδοτικές δραστηριότητες (Γ)</t>
  </si>
  <si>
    <t>Σύνολο εισροών/(εκροών) από επενδυτικές δραστηριότητες (Β)</t>
  </si>
  <si>
    <t>Καθαρή αύξηση/(μείωση) στα ταμιακά διαθέσιμα και ισοδύναμα χρήσεως (Α+Β+Γ)</t>
  </si>
  <si>
    <t>Ταμιακά διαθέσιμα και ισοδύναμα έναρξης
χρήσεως</t>
  </si>
  <si>
    <t>Ταμιακά διαθέσιμα και ισοδύναμα λήξης χρήσεως</t>
  </si>
  <si>
    <t xml:space="preserve">Ice Cream </t>
  </si>
  <si>
    <t>Sale of Subsidiary</t>
  </si>
  <si>
    <t>Share Capital Increase</t>
  </si>
  <si>
    <t>Information per  Sector</t>
  </si>
  <si>
    <t>Greece</t>
  </si>
  <si>
    <t>Dairy Products</t>
  </si>
  <si>
    <t>Other</t>
  </si>
  <si>
    <t>COGS</t>
  </si>
  <si>
    <t>Profit/Loss from operations</t>
  </si>
  <si>
    <t>TOTAL</t>
  </si>
  <si>
    <t>Imports Vs Exports</t>
  </si>
  <si>
    <t>Other Countries</t>
  </si>
  <si>
    <t>European Union</t>
  </si>
  <si>
    <t>-</t>
  </si>
  <si>
    <t>Εμπορεύματα</t>
  </si>
  <si>
    <t>Προϊόντα έτοιμα &amp; ημιτελή</t>
  </si>
  <si>
    <t>Πρώτες και βοηθητικές ύλες</t>
  </si>
  <si>
    <t>Μείον: Προβλέψεις καταστροφής ακαταλλ. εμπ/των</t>
  </si>
  <si>
    <t>Πελάτες</t>
  </si>
  <si>
    <t>Γραμμάτια εισπρακτέα</t>
  </si>
  <si>
    <t>Μεταχρονολογημένες επιταγές</t>
  </si>
  <si>
    <t>Μείον: Προβλέψεις απομείωσης</t>
  </si>
  <si>
    <t>Προκαταβολές</t>
  </si>
  <si>
    <t>Λοιποί χρεώστες</t>
  </si>
  <si>
    <t>Απαιτήσεις υπό ασφαλιστικό διακανονισμό</t>
  </si>
  <si>
    <t>Βραχυπρόθεσμες τραπεζικές καταθέσεις</t>
  </si>
  <si>
    <t>∆ιαθέσιμα στο ταμείο και τις τράπεζες</t>
  </si>
  <si>
    <t>Γη</t>
  </si>
  <si>
    <t>Κτίρια</t>
  </si>
  <si>
    <t>Μηχανολογικός και λοιπός εξοπλισμός</t>
  </si>
  <si>
    <t>Έπιπλα και εξοπλισμός</t>
  </si>
  <si>
    <t>Μεταφορικά μέσα</t>
  </si>
  <si>
    <t>Σύνολο αξίας κτήσης ακινήτων, εγκαταστάσεων και εξοπλισμού</t>
  </si>
  <si>
    <t>Μικτή αξία (κόστος η αναπροσαρμοσμένη) γης</t>
  </si>
  <si>
    <t>Μικτή αξία (κόστος ή αναπροσαρμοσμένη) κτηρίων</t>
  </si>
  <si>
    <t>Αξία κτήσης μηχανολογικού και λοιπού εξοπλισμού</t>
  </si>
  <si>
    <t>Μικτή αξία (κόστος ή αναπροσαρμοσμένη) επίπλων και εξοπλισμού</t>
  </si>
  <si>
    <t>Μικτή αξία κτήσης μεταφορικών μέσων</t>
  </si>
  <si>
    <t>Σύνολο αποσβέσεων και απομείωσης ακινήτων, εγκαταστάσεων και εξοπλισμού</t>
  </si>
  <si>
    <t>Σωρευμένες απομειώσεις γης</t>
  </si>
  <si>
    <t>Σωρευμένες αποσβέσεις και απομειώσεις κτιρίων</t>
  </si>
  <si>
    <t>Σωρευμένες αποσβέσεις και απομειώσεις μηχανολογικού και λοιπού εξοπλισμού</t>
  </si>
  <si>
    <t>Σωρευμένες αποσβέσεις και απομειώσεις επίπλων και εξοπλισμών</t>
  </si>
  <si>
    <t>Σωρευμένες αποσβέσεις και απομειώσεις μεταφορικών μέσων</t>
  </si>
  <si>
    <t>Ευρεσυτεχνίες, εμπορικά σήματα και λοιπά δικαιώματα</t>
  </si>
  <si>
    <t>Λογισμικό</t>
  </si>
  <si>
    <t>Σύνολο αξίας κτήσης άϋλων περιουσιακών στοιχείων</t>
  </si>
  <si>
    <t>Σωρευμένες αποσβέσεις και απομείωσεις άϋλων περιουσιακών στοιχείων</t>
  </si>
  <si>
    <t>Σωρευμένες αποσβέσεις και απομείωσεις ευρεσυτεχνίων, εμπορικών σημάτων και λοιπών δικαιωμάτων</t>
  </si>
  <si>
    <t>Τρέχουσες φορολογικές απαιτήσεις</t>
  </si>
  <si>
    <t>Τακτικό αποθεματικό</t>
  </si>
  <si>
    <t>Αφορολόγητα Αποθεματικά</t>
  </si>
  <si>
    <t>Λοιπά αποθεματικά</t>
  </si>
  <si>
    <t>Προμηθευτές</t>
  </si>
  <si>
    <t>Προκαταβολές πελατών</t>
  </si>
  <si>
    <t>Ασφαλιστικοί οργανισμοί</t>
  </si>
  <si>
    <t>Προκαταβολή επιχορηγήσεων</t>
  </si>
  <si>
    <t>Λοιπές υποχρεώσεις</t>
  </si>
  <si>
    <t>Φόροι αμοιβών προσωπικού</t>
  </si>
  <si>
    <t>Λοιποί φόροι</t>
  </si>
  <si>
    <t>Total Fixed Assets</t>
  </si>
  <si>
    <t>Total Current Assets</t>
  </si>
  <si>
    <t>LIABILITIES</t>
  </si>
  <si>
    <t>Total Short-term Liabilities</t>
  </si>
  <si>
    <t>Total Long-term Liabilities</t>
  </si>
  <si>
    <t>Σύνολο βραχυπρόθεσμων υποχρεώσεων</t>
  </si>
  <si>
    <t>Σύνολο αναγνωρίσιμων άϋλων περιουσιακών στοιχείων</t>
  </si>
  <si>
    <t>Έργα υπό εκτέλεση</t>
  </si>
  <si>
    <t>Μικτή αξία κτήσης έργων υπό εκτέλεση</t>
  </si>
  <si>
    <t>Σωρευμένες αποσβέσεις και απομείωσεις λογισμικού</t>
  </si>
  <si>
    <t>,</t>
  </si>
  <si>
    <t>Μεταβατικοί λογαριασμοί</t>
  </si>
  <si>
    <t>Βραχυπρόθεσμος τραπεζικός δανεισμός</t>
  </si>
  <si>
    <t>Τρέχουσες υποχρ. μακροπροθεσμων δανειων</t>
  </si>
  <si>
    <t>Μακροπρόθεσμος δανεισμός</t>
  </si>
  <si>
    <t>Τραπεζικός δανεισμός</t>
  </si>
  <si>
    <t>Υποχρεώσεις χρηματοδοτικής μίσθωσης</t>
  </si>
  <si>
    <t>Λοιποι φόροι-τέλη</t>
  </si>
  <si>
    <t>Total short-term liabilities</t>
  </si>
  <si>
    <t>Total long-term liabilities</t>
  </si>
  <si>
    <t>Horizontal Common-size Analysis for the Kri-Kri Milk Industry Sa</t>
  </si>
  <si>
    <t>Σύνολο αναγνωρίσιμων επενδύσεων σε ακίνητα</t>
  </si>
  <si>
    <t>Σύνολο επενδύσεων σε ακίνητα</t>
  </si>
  <si>
    <t>Σύνολο αποσβέσεων και απομείωσης επενδύσεων σε ακίνητα</t>
  </si>
  <si>
    <t>Οικόπεδα</t>
  </si>
  <si>
    <t>Activity Ratios</t>
  </si>
  <si>
    <t>Αριθμοδείκτες δραστηριότητας</t>
  </si>
  <si>
    <t>Αριθμοδείκτες ρευστότητας</t>
  </si>
  <si>
    <t>Liquidity Ratios</t>
  </si>
  <si>
    <t>Profitability Ratios</t>
  </si>
  <si>
    <t>Αριθμοδείκτες αποδοτικότητας</t>
  </si>
  <si>
    <t>Γενική ρευστότητα</t>
  </si>
  <si>
    <t>Άμεση ρευστότητα</t>
  </si>
  <si>
    <t>Κυκλοφοριακή ταχύτητα απαιτήσεων</t>
  </si>
  <si>
    <t>Ημέρες απαιτήσεων</t>
  </si>
  <si>
    <t>Κυκλοφοριακή ταχύτητα αποθεμάτων</t>
  </si>
  <si>
    <t>Ημέρες αποθεμάτων</t>
  </si>
  <si>
    <t>Κυκλοφοριακή ταχύτητα προμηθευτών</t>
  </si>
  <si>
    <t>Ημέρες πίστωσης από προμηθευτές</t>
  </si>
  <si>
    <t>Διάρκεια εμπορικού κύκλου</t>
  </si>
  <si>
    <t>Working capital turnover</t>
  </si>
  <si>
    <t>Total asset turnover</t>
  </si>
  <si>
    <t>Cash conversion cycle</t>
  </si>
  <si>
    <t>Number of days payable</t>
  </si>
  <si>
    <t>Payables turnover</t>
  </si>
  <si>
    <t>Days of inventory on hand</t>
  </si>
  <si>
    <t>Inventory turnover</t>
  </si>
  <si>
    <t>Days of sales outstanding</t>
  </si>
  <si>
    <t>Receivables turnover</t>
  </si>
  <si>
    <t>Κυκλοφοριακή ταχύτητα καθαρού κεφαλαίου κίνησης</t>
  </si>
  <si>
    <t>Κυκλοφοριακή ταχύτητα ενεργητικού</t>
  </si>
  <si>
    <t>Κυκλοφοριακή ταχύτητα παγίων στοιχείων</t>
  </si>
  <si>
    <t>Fixed asset turnover</t>
  </si>
  <si>
    <t>Ανάλυση Αριθμοδεικτών</t>
  </si>
  <si>
    <t>Quick ratio</t>
  </si>
  <si>
    <t>Current ratio</t>
  </si>
  <si>
    <t>Cash ratio</t>
  </si>
  <si>
    <t>Defensive ratio</t>
  </si>
  <si>
    <t>Solvency Ratios</t>
  </si>
  <si>
    <t xml:space="preserve">Aριθμοδείκτης αμυντικού χρονικού διαστήματος </t>
  </si>
  <si>
    <t>Ειδική ρευστότητα</t>
  </si>
  <si>
    <t>Net profit margin</t>
  </si>
  <si>
    <t>Gross profit margin</t>
  </si>
  <si>
    <t>Operating profit margin</t>
  </si>
  <si>
    <t>Pretax margin</t>
  </si>
  <si>
    <t>ROA</t>
  </si>
  <si>
    <t>ROE</t>
  </si>
  <si>
    <t>Καθαρό περιθώριο κέρδους</t>
  </si>
  <si>
    <t>Μικτό περιθώριο κέρδους</t>
  </si>
  <si>
    <t>Αποδοτικότητα ενεργητικού</t>
  </si>
  <si>
    <t>EBITDA margin</t>
  </si>
  <si>
    <t>Περιθώριο ΚΠΤΦ</t>
  </si>
  <si>
    <t>Περιθώριο ΚΠΤΦΑ</t>
  </si>
  <si>
    <t>Περιθώριο λειτουργικής ταμειακής ροής</t>
  </si>
  <si>
    <t>Διάρκεια λειτουργικού κύκλου</t>
  </si>
  <si>
    <t>Operating cycle</t>
  </si>
  <si>
    <t>Συνολικές Υποχρεώσεις προς Ίδια Κεφάλαια</t>
  </si>
  <si>
    <t>Συνολικές Υποχρεώσεις προς Συνολικά Κεφάλαια</t>
  </si>
  <si>
    <t>CFO margin</t>
  </si>
  <si>
    <t xml:space="preserve">Μόχλευση </t>
  </si>
  <si>
    <t>Debt to Equity</t>
  </si>
  <si>
    <t>Financial Leverage</t>
  </si>
  <si>
    <t>As %</t>
  </si>
  <si>
    <t>yoy</t>
  </si>
  <si>
    <t>Earnings before taxes, financial and investment income</t>
  </si>
  <si>
    <t>Earnings before taxes</t>
  </si>
  <si>
    <t>Net earnings for the period (A)</t>
  </si>
  <si>
    <t>Other comprehensive income after tax (B)</t>
  </si>
  <si>
    <t>Total comprehensive income after tax (A+B)</t>
  </si>
  <si>
    <t>Cost of Goods Sold</t>
  </si>
  <si>
    <t>Horizontal Common-size Analysis for the Kri-Kri Milk Industry SA</t>
  </si>
  <si>
    <t>Vertical Common-size Analysis for the Kri-Kri Milk Industry SA</t>
  </si>
  <si>
    <t>EBITDA</t>
  </si>
  <si>
    <t>Total</t>
  </si>
  <si>
    <t>&lt;30 days</t>
  </si>
  <si>
    <t>30-120 days</t>
  </si>
  <si>
    <t>&gt;120 days</t>
  </si>
  <si>
    <t>Ageing analysis of trade receivables</t>
  </si>
  <si>
    <t>Past due but not impaired</t>
  </si>
  <si>
    <t>Total Owners Equity</t>
  </si>
  <si>
    <t>Kri Kri Milk Industry SA</t>
  </si>
  <si>
    <t>Mevgal SA</t>
  </si>
  <si>
    <t>Dodoni SA</t>
  </si>
  <si>
    <t>Evrofarma SA</t>
  </si>
  <si>
    <t>Average</t>
  </si>
  <si>
    <t>Fage International SA</t>
  </si>
  <si>
    <t xml:space="preserve"> Company</t>
  </si>
  <si>
    <t>Current Ratio</t>
  </si>
  <si>
    <t>Quick Ratio</t>
  </si>
  <si>
    <t xml:space="preserve">Cash Ratio </t>
  </si>
  <si>
    <t>Defensive</t>
  </si>
  <si>
    <t>Debt to Assets</t>
  </si>
  <si>
    <t>Interest Charges and similar expenses</t>
  </si>
  <si>
    <t>Debt to equity</t>
  </si>
  <si>
    <t>Debt to assets</t>
  </si>
  <si>
    <t>Current assets to total assets</t>
  </si>
  <si>
    <t>Financial leverage</t>
  </si>
  <si>
    <t>na</t>
  </si>
  <si>
    <t>1,57 *(excl. Mevgal)</t>
  </si>
  <si>
    <t>2,63 * (excl. Mevgal)</t>
  </si>
  <si>
    <t>Long-term Loans</t>
  </si>
  <si>
    <t>Bond Loans</t>
  </si>
  <si>
    <t>Bank Loans</t>
  </si>
  <si>
    <t>Suppliers</t>
  </si>
  <si>
    <t>Other Liabilities</t>
  </si>
  <si>
    <t xml:space="preserve"> Customers' Prepayments</t>
  </si>
  <si>
    <t>Prepaid grants</t>
  </si>
  <si>
    <t>Insurance</t>
  </si>
  <si>
    <t>Other taxes</t>
  </si>
  <si>
    <t>Postdated checks</t>
  </si>
  <si>
    <t>Up to 1 year</t>
  </si>
  <si>
    <t>From 1 to 5 years</t>
  </si>
  <si>
    <t>More than 5 years</t>
  </si>
  <si>
    <t xml:space="preserve">Total </t>
  </si>
  <si>
    <t>Ageing analysis of delayed obligations</t>
  </si>
  <si>
    <t>Number of share</t>
  </si>
  <si>
    <t>Nominal Value</t>
  </si>
  <si>
    <t>Άλλα Έσοδα-έξοδα καθαρά</t>
  </si>
  <si>
    <t>Κέρδη προ φόρων, χρηματοδοτικών και επενδυτικών αποτελεσμάτων</t>
  </si>
  <si>
    <t>Άυλα περιουσιακά στοιχεία</t>
  </si>
  <si>
    <t>Cash and Cash Equivalents</t>
  </si>
  <si>
    <t>Χρηματοοικονομικά περιουσιακά
στοιχεία αποτιμώμενα στην εύλογη αξία</t>
  </si>
  <si>
    <t>∆δικαιώματα μειοψηφίας</t>
  </si>
  <si>
    <t>Εισπράξεις (πληρωμές) από πώληση (αγορά) επενδυτικών τίτλων (μετοχών, αξιογράφων)</t>
  </si>
  <si>
    <t>Repayment of Loans</t>
  </si>
  <si>
    <t>Ομολογιακά δάνεια</t>
  </si>
  <si>
    <t>Αποδοτικότητα ιδίων κεφαλαίων</t>
  </si>
  <si>
    <t>Αριθμοδείκτες διαρθρώσεως κεφαλαίου και βιωσιμότητας</t>
  </si>
  <si>
    <t>Περιθώριο καθαρού κέρδους προ φόρων</t>
  </si>
  <si>
    <t>Περιθώριο καθαρού κέρδους μετά φόρων</t>
  </si>
  <si>
    <t>After-tax margin</t>
  </si>
  <si>
    <t xml:space="preserve">In collaboration with </t>
  </si>
  <si>
    <t>Fundamental Analysis of Kri Kri Milk Industry SA Presentation from 2004 to 2015</t>
  </si>
  <si>
    <t>www.iraj.gr</t>
  </si>
  <si>
    <t>Published by Valuation &amp; Research Specialists (VRS)                                                                    in collaboration with Finance Club of University of Macedonia</t>
  </si>
  <si>
    <t>Investment Research &amp; Analysis Journal</t>
  </si>
  <si>
    <t>Valuation and Research Specialists (VRS)</t>
  </si>
  <si>
    <t xml:space="preserve"> www.valueinvest.gr</t>
  </si>
</sst>
</file>

<file path=xl/styles.xml><?xml version="1.0" encoding="utf-8"?>
<styleSheet xmlns="http://schemas.openxmlformats.org/spreadsheetml/2006/main">
  <numFmts count="8">
    <numFmt numFmtId="44" formatCode="_-* #,##0.00\ &quot;€&quot;_-;\-* #,##0.00\ &quot;€&quot;_-;_-* &quot;-&quot;??\ &quot;€&quot;_-;_-@_-"/>
    <numFmt numFmtId="164" formatCode="_-* #,##0\ &quot;€&quot;_-;\-* #,##0\ &quot;€&quot;_-;_-* &quot;-&quot;??\ &quot;€&quot;_-;_-@_-"/>
    <numFmt numFmtId="165" formatCode="_-* #,##0.0000\ &quot;€&quot;_-;\-* #,##0.0000\ &quot;€&quot;_-;_-* &quot;-&quot;??\ &quot;€&quot;_-;_-@_-"/>
    <numFmt numFmtId="166" formatCode="0.000%"/>
    <numFmt numFmtId="167" formatCode="0.0000%"/>
    <numFmt numFmtId="168" formatCode="0.0000000%"/>
    <numFmt numFmtId="169" formatCode="0.0%"/>
    <numFmt numFmtId="170" formatCode="0.0"/>
  </numFmts>
  <fonts count="31">
    <font>
      <sz val="11"/>
      <color theme="1"/>
      <name val="Calibri"/>
      <family val="2"/>
      <charset val="161"/>
      <scheme val="minor"/>
    </font>
    <font>
      <b/>
      <sz val="11"/>
      <color theme="1"/>
      <name val="Calibri"/>
      <family val="2"/>
      <charset val="161"/>
      <scheme val="minor"/>
    </font>
    <font>
      <sz val="10"/>
      <color theme="1"/>
      <name val="Calibri"/>
      <family val="2"/>
      <charset val="161"/>
      <scheme val="minor"/>
    </font>
    <font>
      <i/>
      <sz val="11"/>
      <color theme="1"/>
      <name val="Calibri"/>
      <family val="2"/>
      <charset val="161"/>
      <scheme val="minor"/>
    </font>
    <font>
      <b/>
      <sz val="10"/>
      <color rgb="FF000000"/>
      <name val="Calibri-Bold"/>
    </font>
    <font>
      <b/>
      <sz val="14"/>
      <color theme="1"/>
      <name val="Calibri"/>
      <family val="2"/>
      <charset val="161"/>
      <scheme val="minor"/>
    </font>
    <font>
      <sz val="11"/>
      <color theme="1"/>
      <name val="Calibri"/>
      <family val="2"/>
      <charset val="161"/>
      <scheme val="minor"/>
    </font>
    <font>
      <b/>
      <sz val="12"/>
      <color theme="1"/>
      <name val="Calibri"/>
      <family val="2"/>
      <charset val="161"/>
      <scheme val="minor"/>
    </font>
    <font>
      <b/>
      <sz val="10"/>
      <color theme="1"/>
      <name val="Calibri"/>
      <family val="2"/>
      <charset val="161"/>
      <scheme val="minor"/>
    </font>
    <font>
      <b/>
      <sz val="12"/>
      <color indexed="9"/>
      <name val="Calibri Light"/>
      <family val="1"/>
      <scheme val="major"/>
    </font>
    <font>
      <b/>
      <sz val="14"/>
      <color theme="1"/>
      <name val="Calibri Light"/>
      <family val="2"/>
      <charset val="161"/>
      <scheme val="major"/>
    </font>
    <font>
      <b/>
      <sz val="11"/>
      <color theme="1"/>
      <name val="Calibri Light"/>
      <family val="2"/>
      <charset val="161"/>
      <scheme val="major"/>
    </font>
    <font>
      <b/>
      <sz val="12"/>
      <color theme="1"/>
      <name val="Calibri Light"/>
      <family val="2"/>
      <charset val="161"/>
      <scheme val="major"/>
    </font>
    <font>
      <sz val="9"/>
      <color theme="1"/>
      <name val="Calibri"/>
      <family val="2"/>
      <charset val="161"/>
      <scheme val="minor"/>
    </font>
    <font>
      <b/>
      <sz val="9"/>
      <color theme="1"/>
      <name val="Calibri"/>
      <family val="2"/>
      <charset val="161"/>
      <scheme val="minor"/>
    </font>
    <font>
      <b/>
      <sz val="11"/>
      <color rgb="FFFF0000"/>
      <name val="Calibri"/>
      <family val="2"/>
      <charset val="161"/>
      <scheme val="minor"/>
    </font>
    <font>
      <sz val="8"/>
      <color rgb="FF000000"/>
      <name val="Tahoma"/>
      <family val="2"/>
      <charset val="161"/>
    </font>
    <font>
      <b/>
      <sz val="11"/>
      <color theme="0" tint="-0.14999847407452621"/>
      <name val="Calibri"/>
      <family val="2"/>
      <charset val="161"/>
      <scheme val="minor"/>
    </font>
    <font>
      <sz val="8"/>
      <color rgb="FF000000"/>
      <name val="ArialMT"/>
    </font>
    <font>
      <sz val="8"/>
      <color rgb="FF000000"/>
      <name val="Calibri"/>
      <family val="2"/>
      <charset val="161"/>
    </font>
    <font>
      <b/>
      <sz val="10"/>
      <color indexed="9"/>
      <name val="Calibri Light"/>
      <family val="1"/>
      <scheme val="major"/>
    </font>
    <font>
      <sz val="14"/>
      <color theme="1"/>
      <name val="Calibri"/>
      <family val="2"/>
      <charset val="161"/>
      <scheme val="minor"/>
    </font>
    <font>
      <sz val="10"/>
      <name val="Arial"/>
      <family val="2"/>
      <charset val="161"/>
    </font>
    <font>
      <sz val="10"/>
      <name val="Arial"/>
      <family val="2"/>
      <charset val="161"/>
    </font>
    <font>
      <sz val="11"/>
      <color theme="1"/>
      <name val="Calibri"/>
      <family val="2"/>
      <scheme val="minor"/>
    </font>
    <font>
      <b/>
      <sz val="12"/>
      <color rgb="FF548DD4"/>
      <name val="Calibri"/>
      <family val="2"/>
      <charset val="161"/>
      <scheme val="minor"/>
    </font>
    <font>
      <b/>
      <sz val="11"/>
      <color theme="1"/>
      <name val="Calibri"/>
      <family val="2"/>
      <scheme val="minor"/>
    </font>
    <font>
      <sz val="11"/>
      <name val="Calibri"/>
      <family val="2"/>
      <scheme val="minor"/>
    </font>
    <font>
      <b/>
      <sz val="11"/>
      <name val="Calibri"/>
      <family val="2"/>
      <scheme val="minor"/>
    </font>
    <font>
      <sz val="22"/>
      <color rgb="FF242852"/>
      <name val="Garamond"/>
      <family val="1"/>
      <charset val="161"/>
    </font>
    <font>
      <u/>
      <sz val="11"/>
      <color theme="10"/>
      <name val="Calibri"/>
      <family val="2"/>
      <charset val="161"/>
      <scheme val="minor"/>
    </font>
  </fonts>
  <fills count="13">
    <fill>
      <patternFill patternType="none"/>
    </fill>
    <fill>
      <patternFill patternType="gray125"/>
    </fill>
    <fill>
      <patternFill patternType="solid">
        <fgColor rgb="FFFFFF00"/>
        <bgColor indexed="64"/>
      </patternFill>
    </fill>
    <fill>
      <patternFill patternType="solid">
        <fgColor theme="7" tint="0.39997558519241921"/>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4" tint="0.79998168889431442"/>
        <bgColor indexed="64"/>
      </patternFill>
    </fill>
    <fill>
      <patternFill patternType="solid">
        <fgColor theme="2"/>
        <bgColor indexed="64"/>
      </patternFill>
    </fill>
    <fill>
      <patternFill patternType="solid">
        <fgColor theme="4"/>
        <bgColor indexed="64"/>
      </patternFill>
    </fill>
    <fill>
      <patternFill patternType="solid">
        <fgColor theme="0" tint="-0.249977111117893"/>
        <bgColor indexed="64"/>
      </patternFill>
    </fill>
    <fill>
      <patternFill patternType="solid">
        <fgColor theme="7" tint="0.79998168889431442"/>
        <bgColor indexed="64"/>
      </patternFill>
    </fill>
    <fill>
      <patternFill patternType="solid">
        <fgColor theme="0"/>
        <bgColor indexed="64"/>
      </patternFill>
    </fill>
    <fill>
      <patternFill patternType="solid">
        <fgColor theme="0" tint="-0.14999847407452621"/>
        <bgColor indexed="64"/>
      </patternFill>
    </fill>
  </fills>
  <borders count="25">
    <border>
      <left/>
      <right/>
      <top/>
      <bottom/>
      <diagonal/>
    </border>
    <border>
      <left/>
      <right/>
      <top/>
      <bottom style="thin">
        <color indexed="64"/>
      </bottom>
      <diagonal/>
    </border>
    <border>
      <left/>
      <right/>
      <top style="thin">
        <color indexed="64"/>
      </top>
      <bottom style="double">
        <color indexed="64"/>
      </bottom>
      <diagonal/>
    </border>
    <border>
      <left/>
      <right/>
      <top style="thin">
        <color indexed="64"/>
      </top>
      <bottom/>
      <diagonal/>
    </border>
    <border>
      <left/>
      <right/>
      <top/>
      <bottom style="double">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medium">
        <color indexed="64"/>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right style="thin">
        <color theme="1"/>
      </right>
      <top/>
      <bottom/>
      <diagonal/>
    </border>
    <border>
      <left/>
      <right style="thin">
        <color theme="1"/>
      </right>
      <top/>
      <bottom style="thin">
        <color indexed="64"/>
      </bottom>
      <diagonal/>
    </border>
    <border>
      <left/>
      <right style="thin">
        <color theme="1"/>
      </right>
      <top/>
      <bottom style="double">
        <color indexed="64"/>
      </bottom>
      <diagonal/>
    </border>
    <border>
      <left/>
      <right style="thin">
        <color theme="1"/>
      </right>
      <top style="thin">
        <color indexed="64"/>
      </top>
      <bottom style="medium">
        <color indexed="64"/>
      </bottom>
      <diagonal/>
    </border>
    <border>
      <left/>
      <right style="thin">
        <color theme="1"/>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4">
    <xf numFmtId="0" fontId="0" fillId="0" borderId="0"/>
    <xf numFmtId="9" fontId="6" fillId="0" borderId="0" applyFont="0" applyFill="0" applyBorder="0" applyAlignment="0" applyProtection="0"/>
    <xf numFmtId="0" fontId="24" fillId="0" borderId="0"/>
    <xf numFmtId="0" fontId="30" fillId="0" borderId="0" applyNumberFormat="0" applyFill="0" applyBorder="0" applyAlignment="0" applyProtection="0"/>
  </cellStyleXfs>
  <cellXfs count="253">
    <xf numFmtId="0" fontId="0" fillId="0" borderId="0" xfId="0"/>
    <xf numFmtId="0" fontId="0" fillId="0" borderId="0" xfId="0" applyFont="1" applyAlignment="1">
      <alignment horizontal="center"/>
    </xf>
    <xf numFmtId="164" fontId="0" fillId="0" borderId="0" xfId="0" applyNumberFormat="1"/>
    <xf numFmtId="0" fontId="1" fillId="0" borderId="0" xfId="0" applyFont="1"/>
    <xf numFmtId="0" fontId="0" fillId="0" borderId="0" xfId="0" applyFont="1"/>
    <xf numFmtId="0" fontId="1" fillId="0" borderId="0" xfId="0" applyFont="1" applyAlignment="1">
      <alignment horizontal="left"/>
    </xf>
    <xf numFmtId="164" fontId="0" fillId="0" borderId="0" xfId="0" applyNumberFormat="1" applyFont="1"/>
    <xf numFmtId="164" fontId="1" fillId="0" borderId="0" xfId="0" applyNumberFormat="1" applyFont="1"/>
    <xf numFmtId="0" fontId="2" fillId="0" borderId="0" xfId="0" applyFont="1" applyAlignment="1">
      <alignment horizontal="right"/>
    </xf>
    <xf numFmtId="0" fontId="1" fillId="0" borderId="2" xfId="0" applyFont="1" applyBorder="1"/>
    <xf numFmtId="164" fontId="1" fillId="0" borderId="2" xfId="0" applyNumberFormat="1" applyFont="1" applyBorder="1"/>
    <xf numFmtId="164" fontId="0" fillId="0" borderId="0" xfId="0" applyNumberFormat="1" applyBorder="1"/>
    <xf numFmtId="164" fontId="1" fillId="0" borderId="3" xfId="0" applyNumberFormat="1" applyFont="1" applyBorder="1"/>
    <xf numFmtId="164" fontId="0" fillId="0" borderId="1" xfId="0" applyNumberFormat="1" applyBorder="1"/>
    <xf numFmtId="0" fontId="0" fillId="0" borderId="1" xfId="0" applyFont="1" applyBorder="1"/>
    <xf numFmtId="49" fontId="0" fillId="0" borderId="1" xfId="0" applyNumberFormat="1" applyFont="1" applyBorder="1" applyAlignment="1">
      <alignment horizontal="left"/>
    </xf>
    <xf numFmtId="0" fontId="3" fillId="0" borderId="0" xfId="0" applyFont="1" applyAlignment="1">
      <alignment horizontal="right"/>
    </xf>
    <xf numFmtId="0" fontId="0" fillId="0" borderId="0" xfId="0" applyAlignment="1">
      <alignment horizontal="left"/>
    </xf>
    <xf numFmtId="0" fontId="0" fillId="0" borderId="0" xfId="0" applyAlignment="1">
      <alignment horizontal="left" wrapText="1"/>
    </xf>
    <xf numFmtId="0" fontId="0" fillId="0" borderId="1" xfId="0" applyBorder="1" applyAlignment="1">
      <alignment horizontal="left"/>
    </xf>
    <xf numFmtId="0" fontId="0" fillId="0" borderId="0" xfId="0" applyBorder="1" applyAlignment="1">
      <alignment horizontal="left"/>
    </xf>
    <xf numFmtId="164" fontId="1" fillId="0" borderId="0" xfId="0" applyNumberFormat="1" applyFont="1" applyAlignment="1">
      <alignment horizontal="left"/>
    </xf>
    <xf numFmtId="164" fontId="0" fillId="0" borderId="1" xfId="0" applyNumberFormat="1" applyFont="1" applyBorder="1" applyAlignment="1">
      <alignment horizontal="left"/>
    </xf>
    <xf numFmtId="164" fontId="2" fillId="0" borderId="0" xfId="0" applyNumberFormat="1" applyFont="1" applyAlignment="1">
      <alignment horizontal="right"/>
    </xf>
    <xf numFmtId="164" fontId="0" fillId="0" borderId="1" xfId="0" applyNumberFormat="1" applyFont="1" applyBorder="1"/>
    <xf numFmtId="164" fontId="3" fillId="0" borderId="0" xfId="0" applyNumberFormat="1" applyFont="1" applyAlignment="1">
      <alignment horizontal="right"/>
    </xf>
    <xf numFmtId="164" fontId="0" fillId="0" borderId="0" xfId="0" applyNumberFormat="1" applyAlignment="1">
      <alignment horizontal="left"/>
    </xf>
    <xf numFmtId="164" fontId="0" fillId="0" borderId="0" xfId="0" applyNumberFormat="1" applyAlignment="1">
      <alignment horizontal="left" wrapText="1"/>
    </xf>
    <xf numFmtId="164" fontId="0" fillId="0" borderId="1" xfId="0" applyNumberFormat="1" applyBorder="1" applyAlignment="1">
      <alignment horizontal="left"/>
    </xf>
    <xf numFmtId="164" fontId="0" fillId="0" borderId="0" xfId="0" applyNumberFormat="1" applyBorder="1" applyAlignment="1">
      <alignment horizontal="left"/>
    </xf>
    <xf numFmtId="164" fontId="0" fillId="0" borderId="0" xfId="0" applyNumberFormat="1" applyFill="1" applyBorder="1"/>
    <xf numFmtId="0" fontId="0" fillId="0" borderId="0" xfId="0" applyAlignment="1">
      <alignment horizontal="left" vertical="center"/>
    </xf>
    <xf numFmtId="0" fontId="0" fillId="0" borderId="0" xfId="0" applyBorder="1" applyAlignment="1">
      <alignment horizontal="left" vertical="center"/>
    </xf>
    <xf numFmtId="0" fontId="0" fillId="0" borderId="0" xfId="0" applyFill="1" applyBorder="1" applyAlignment="1">
      <alignment horizontal="left" vertical="center" wrapText="1"/>
    </xf>
    <xf numFmtId="0" fontId="0" fillId="0" borderId="1" xfId="0" applyBorder="1" applyAlignment="1">
      <alignment horizontal="left" vertical="center"/>
    </xf>
    <xf numFmtId="0" fontId="4" fillId="0" borderId="0" xfId="0" applyFont="1"/>
    <xf numFmtId="0" fontId="4" fillId="0" borderId="0" xfId="0" applyFont="1" applyAlignment="1">
      <alignment wrapText="1"/>
    </xf>
    <xf numFmtId="0" fontId="1" fillId="0" borderId="0" xfId="0" applyFont="1" applyAlignment="1">
      <alignment horizontal="left" vertical="center"/>
    </xf>
    <xf numFmtId="0" fontId="1" fillId="0" borderId="2" xfId="0" applyFont="1" applyBorder="1" applyAlignment="1">
      <alignment horizontal="left" vertical="center"/>
    </xf>
    <xf numFmtId="0" fontId="1" fillId="4" borderId="2" xfId="0" applyFont="1" applyFill="1" applyBorder="1" applyAlignment="1">
      <alignment horizontal="left" vertical="center"/>
    </xf>
    <xf numFmtId="164" fontId="1" fillId="4" borderId="2" xfId="0" applyNumberFormat="1" applyFont="1" applyFill="1" applyBorder="1" applyAlignment="1">
      <alignment vertical="center"/>
    </xf>
    <xf numFmtId="0" fontId="0" fillId="0" borderId="0" xfId="0" applyBorder="1"/>
    <xf numFmtId="0" fontId="0" fillId="0" borderId="0" xfId="0" applyAlignment="1">
      <alignment horizontal="center"/>
    </xf>
    <xf numFmtId="164" fontId="0" fillId="0" borderId="0" xfId="0" applyNumberFormat="1" applyAlignment="1">
      <alignment horizontal="center"/>
    </xf>
    <xf numFmtId="0" fontId="7" fillId="6" borderId="0" xfId="0" applyFont="1" applyFill="1" applyAlignment="1">
      <alignment horizontal="center"/>
    </xf>
    <xf numFmtId="0" fontId="0" fillId="0" borderId="0" xfId="0" applyAlignment="1">
      <alignment horizontal="center" vertical="center"/>
    </xf>
    <xf numFmtId="0" fontId="1" fillId="0" borderId="0" xfId="0" applyFont="1" applyAlignment="1">
      <alignment horizontal="center"/>
    </xf>
    <xf numFmtId="0" fontId="1" fillId="0" borderId="0" xfId="0" applyFont="1" applyBorder="1"/>
    <xf numFmtId="164" fontId="1" fillId="0" borderId="0" xfId="0" applyNumberFormat="1" applyFont="1" applyBorder="1"/>
    <xf numFmtId="9" fontId="0" fillId="0" borderId="0" xfId="1" applyFont="1"/>
    <xf numFmtId="9" fontId="0" fillId="0" borderId="0" xfId="1" applyNumberFormat="1" applyFont="1"/>
    <xf numFmtId="9" fontId="0" fillId="0" borderId="0" xfId="1" applyFont="1" applyAlignment="1">
      <alignment horizontal="center"/>
    </xf>
    <xf numFmtId="10" fontId="0" fillId="0" borderId="1" xfId="1" applyNumberFormat="1" applyFont="1" applyBorder="1" applyAlignment="1">
      <alignment horizontal="center"/>
    </xf>
    <xf numFmtId="10" fontId="0" fillId="0" borderId="0" xfId="1" applyNumberFormat="1" applyFont="1" applyAlignment="1">
      <alignment horizontal="center"/>
    </xf>
    <xf numFmtId="166" fontId="0" fillId="0" borderId="0" xfId="1" applyNumberFormat="1" applyFont="1" applyAlignment="1">
      <alignment horizontal="center"/>
    </xf>
    <xf numFmtId="168" fontId="0" fillId="0" borderId="0" xfId="1" applyNumberFormat="1" applyFont="1" applyAlignment="1">
      <alignment horizontal="center"/>
    </xf>
    <xf numFmtId="167" fontId="0" fillId="0" borderId="0" xfId="1" applyNumberFormat="1" applyFont="1" applyAlignment="1">
      <alignment horizontal="center"/>
    </xf>
    <xf numFmtId="10" fontId="1" fillId="4" borderId="2" xfId="1" applyNumberFormat="1" applyFont="1" applyFill="1" applyBorder="1" applyAlignment="1">
      <alignment horizontal="center" vertical="center"/>
    </xf>
    <xf numFmtId="9" fontId="6" fillId="0" borderId="0" xfId="1" applyFont="1" applyAlignment="1">
      <alignment horizontal="center"/>
    </xf>
    <xf numFmtId="9" fontId="0" fillId="0" borderId="0" xfId="1" applyNumberFormat="1" applyFont="1" applyAlignment="1">
      <alignment horizontal="center"/>
    </xf>
    <xf numFmtId="10" fontId="6" fillId="0" borderId="0" xfId="1" applyNumberFormat="1" applyFont="1" applyAlignment="1">
      <alignment horizontal="center"/>
    </xf>
    <xf numFmtId="10" fontId="6" fillId="0" borderId="1" xfId="1" applyNumberFormat="1" applyFont="1" applyBorder="1" applyAlignment="1">
      <alignment horizontal="center"/>
    </xf>
    <xf numFmtId="0" fontId="0" fillId="0" borderId="0" xfId="0" applyAlignment="1">
      <alignment horizontal="center"/>
    </xf>
    <xf numFmtId="0" fontId="9" fillId="8" borderId="0" xfId="0" applyFont="1" applyFill="1" applyAlignment="1" applyProtection="1">
      <alignment horizontal="center" vertical="center"/>
      <protection locked="0"/>
    </xf>
    <xf numFmtId="165" fontId="0" fillId="0" borderId="0" xfId="0" applyNumberFormat="1" applyFont="1"/>
    <xf numFmtId="164" fontId="1" fillId="4" borderId="2" xfId="0" applyNumberFormat="1" applyFont="1" applyFill="1" applyBorder="1"/>
    <xf numFmtId="164" fontId="1" fillId="4" borderId="3" xfId="0" applyNumberFormat="1" applyFont="1" applyFill="1" applyBorder="1"/>
    <xf numFmtId="0" fontId="1" fillId="3" borderId="0" xfId="0" applyFont="1" applyFill="1" applyAlignment="1">
      <alignment horizontal="left"/>
    </xf>
    <xf numFmtId="164" fontId="1" fillId="4" borderId="5" xfId="0" applyNumberFormat="1" applyFont="1" applyFill="1" applyBorder="1"/>
    <xf numFmtId="0" fontId="7" fillId="2" borderId="0" xfId="0" applyFont="1" applyFill="1" applyAlignment="1">
      <alignment horizontal="center"/>
    </xf>
    <xf numFmtId="164" fontId="0" fillId="2" borderId="0" xfId="0" applyNumberFormat="1" applyFill="1"/>
    <xf numFmtId="0" fontId="0" fillId="2" borderId="0" xfId="0" applyFill="1"/>
    <xf numFmtId="164" fontId="1" fillId="6" borderId="0" xfId="0" applyNumberFormat="1" applyFont="1" applyFill="1"/>
    <xf numFmtId="0" fontId="1" fillId="4" borderId="5" xfId="0" applyFont="1" applyFill="1" applyBorder="1" applyAlignment="1">
      <alignment horizontal="left" vertical="center"/>
    </xf>
    <xf numFmtId="0" fontId="1" fillId="6" borderId="0" xfId="0" applyFont="1" applyFill="1" applyAlignment="1">
      <alignment horizontal="left"/>
    </xf>
    <xf numFmtId="164" fontId="1" fillId="6" borderId="0" xfId="0" applyNumberFormat="1" applyFont="1" applyFill="1" applyAlignment="1">
      <alignment horizontal="left"/>
    </xf>
    <xf numFmtId="0" fontId="1" fillId="6" borderId="1" xfId="0" applyFont="1" applyFill="1" applyBorder="1"/>
    <xf numFmtId="164" fontId="1" fillId="6" borderId="1" xfId="0" applyNumberFormat="1" applyFont="1" applyFill="1" applyBorder="1"/>
    <xf numFmtId="0" fontId="1" fillId="6" borderId="4" xfId="0" applyFont="1" applyFill="1" applyBorder="1"/>
    <xf numFmtId="164" fontId="1" fillId="6" borderId="4" xfId="0" applyNumberFormat="1" applyFont="1" applyFill="1" applyBorder="1"/>
    <xf numFmtId="0" fontId="1" fillId="6" borderId="8" xfId="0" applyFont="1" applyFill="1" applyBorder="1"/>
    <xf numFmtId="164" fontId="1" fillId="6" borderId="8" xfId="0" applyNumberFormat="1" applyFont="1" applyFill="1" applyBorder="1"/>
    <xf numFmtId="0" fontId="1" fillId="0" borderId="0" xfId="0" applyFont="1" applyAlignment="1">
      <alignment horizontal="center" vertical="center"/>
    </xf>
    <xf numFmtId="0" fontId="1" fillId="0" borderId="0" xfId="0" applyFont="1" applyAlignment="1">
      <alignment horizontal="center" vertical="center" wrapText="1"/>
    </xf>
    <xf numFmtId="165" fontId="0" fillId="0" borderId="0" xfId="0" applyNumberFormat="1" applyAlignment="1">
      <alignment horizontal="center" vertical="center"/>
    </xf>
    <xf numFmtId="164" fontId="0" fillId="0" borderId="0" xfId="0" applyNumberFormat="1" applyAlignment="1">
      <alignment horizontal="center" vertical="center"/>
    </xf>
    <xf numFmtId="0" fontId="4" fillId="0" borderId="0" xfId="0" applyFont="1" applyAlignment="1">
      <alignment horizontal="center" vertical="center" wrapText="1"/>
    </xf>
    <xf numFmtId="164" fontId="13" fillId="0" borderId="0" xfId="0" applyNumberFormat="1" applyFont="1"/>
    <xf numFmtId="0" fontId="2" fillId="0" borderId="0" xfId="0" applyFont="1" applyAlignment="1">
      <alignment horizontal="left" wrapText="1" indent="4"/>
    </xf>
    <xf numFmtId="0" fontId="8" fillId="0" borderId="0" xfId="0" applyFont="1" applyAlignment="1">
      <alignment horizontal="left" wrapText="1" indent="2"/>
    </xf>
    <xf numFmtId="164" fontId="14" fillId="0" borderId="0" xfId="0" applyNumberFormat="1" applyFont="1"/>
    <xf numFmtId="164" fontId="13" fillId="0" borderId="0" xfId="0" applyNumberFormat="1" applyFont="1" applyAlignment="1">
      <alignment horizontal="center" vertical="center"/>
    </xf>
    <xf numFmtId="164" fontId="15" fillId="0" borderId="0" xfId="0" applyNumberFormat="1" applyFont="1"/>
    <xf numFmtId="164" fontId="13" fillId="0" borderId="1" xfId="0" applyNumberFormat="1" applyFont="1" applyBorder="1"/>
    <xf numFmtId="9" fontId="1" fillId="0" borderId="0" xfId="1" applyNumberFormat="1" applyFont="1" applyAlignment="1">
      <alignment horizontal="left"/>
    </xf>
    <xf numFmtId="9" fontId="1" fillId="0" borderId="0" xfId="1" applyNumberFormat="1" applyFont="1"/>
    <xf numFmtId="9" fontId="0" fillId="0" borderId="1" xfId="1" applyNumberFormat="1" applyFont="1" applyBorder="1" applyAlignment="1">
      <alignment horizontal="left"/>
    </xf>
    <xf numFmtId="9" fontId="0" fillId="0" borderId="1" xfId="1" applyNumberFormat="1" applyFont="1" applyBorder="1"/>
    <xf numFmtId="9" fontId="1" fillId="6" borderId="0" xfId="1" applyNumberFormat="1" applyFont="1" applyFill="1" applyAlignment="1">
      <alignment horizontal="left"/>
    </xf>
    <xf numFmtId="9" fontId="1" fillId="6" borderId="0" xfId="1" applyNumberFormat="1" applyFont="1" applyFill="1"/>
    <xf numFmtId="9" fontId="2" fillId="0" borderId="0" xfId="1" applyNumberFormat="1" applyFont="1" applyAlignment="1">
      <alignment horizontal="right"/>
    </xf>
    <xf numFmtId="9" fontId="1" fillId="6" borderId="1" xfId="1" applyNumberFormat="1" applyFont="1" applyFill="1" applyBorder="1"/>
    <xf numFmtId="9" fontId="1" fillId="6" borderId="4" xfId="1" applyNumberFormat="1" applyFont="1" applyFill="1" applyBorder="1"/>
    <xf numFmtId="9" fontId="1" fillId="6" borderId="8" xfId="1" applyNumberFormat="1" applyFont="1" applyFill="1" applyBorder="1"/>
    <xf numFmtId="9" fontId="1" fillId="4" borderId="2" xfId="1" applyFont="1" applyFill="1" applyBorder="1"/>
    <xf numFmtId="9" fontId="1" fillId="4" borderId="3" xfId="1" applyFont="1" applyFill="1" applyBorder="1"/>
    <xf numFmtId="0" fontId="15" fillId="0" borderId="0" xfId="0" applyFont="1" applyAlignment="1">
      <alignment horizontal="center"/>
    </xf>
    <xf numFmtId="0" fontId="16" fillId="0" borderId="0" xfId="0" applyFont="1"/>
    <xf numFmtId="0" fontId="1" fillId="0" borderId="3" xfId="0" applyFont="1" applyBorder="1"/>
    <xf numFmtId="1" fontId="0" fillId="0" borderId="0" xfId="0" applyNumberFormat="1"/>
    <xf numFmtId="44" fontId="0" fillId="0" borderId="0" xfId="0" applyNumberFormat="1"/>
    <xf numFmtId="9" fontId="0" fillId="0" borderId="1" xfId="1" applyNumberFormat="1" applyFont="1" applyBorder="1" applyAlignment="1">
      <alignment horizontal="center"/>
    </xf>
    <xf numFmtId="0" fontId="11" fillId="7" borderId="0" xfId="0" applyFont="1" applyFill="1" applyBorder="1" applyAlignment="1">
      <alignment vertical="center"/>
    </xf>
    <xf numFmtId="2" fontId="0" fillId="0" borderId="0" xfId="0" applyNumberFormat="1"/>
    <xf numFmtId="170" fontId="0" fillId="0" borderId="0" xfId="0" applyNumberFormat="1"/>
    <xf numFmtId="169" fontId="0" fillId="0" borderId="0" xfId="1" applyNumberFormat="1" applyFont="1"/>
    <xf numFmtId="0" fontId="11" fillId="7" borderId="6" xfId="0" applyFont="1" applyFill="1" applyBorder="1" applyAlignment="1">
      <alignment vertical="center"/>
    </xf>
    <xf numFmtId="0" fontId="11" fillId="7" borderId="11" xfId="0" applyFont="1" applyFill="1" applyBorder="1" applyAlignment="1">
      <alignment vertical="center"/>
    </xf>
    <xf numFmtId="0" fontId="0" fillId="0" borderId="12" xfId="0" applyBorder="1"/>
    <xf numFmtId="0" fontId="17" fillId="7" borderId="0" xfId="0" applyFont="1" applyFill="1" applyBorder="1" applyAlignment="1">
      <alignment horizontal="center" vertical="center"/>
    </xf>
    <xf numFmtId="0" fontId="0" fillId="0" borderId="12" xfId="0" applyFill="1" applyBorder="1"/>
    <xf numFmtId="0" fontId="2" fillId="0" borderId="0" xfId="0" applyFont="1" applyAlignment="1">
      <alignment horizontal="left" indent="3"/>
    </xf>
    <xf numFmtId="0" fontId="8" fillId="0" borderId="0" xfId="0" applyFont="1" applyAlignment="1">
      <alignment horizontal="left" wrapText="1" indent="3"/>
    </xf>
    <xf numFmtId="0" fontId="2" fillId="0" borderId="0" xfId="0" applyFont="1" applyAlignment="1">
      <alignment horizontal="left" wrapText="1" indent="5"/>
    </xf>
    <xf numFmtId="9" fontId="0" fillId="0" borderId="0" xfId="0" applyNumberFormat="1"/>
    <xf numFmtId="0" fontId="18" fillId="0" borderId="0" xfId="0" applyFont="1"/>
    <xf numFmtId="0" fontId="19" fillId="0" borderId="0" xfId="0" applyFont="1"/>
    <xf numFmtId="0" fontId="0" fillId="10" borderId="0" xfId="0" applyFill="1"/>
    <xf numFmtId="0" fontId="0" fillId="10" borderId="12" xfId="0" applyFill="1" applyBorder="1"/>
    <xf numFmtId="1" fontId="0" fillId="10" borderId="0" xfId="0" applyNumberFormat="1" applyFill="1"/>
    <xf numFmtId="9" fontId="1" fillId="0" borderId="2" xfId="1" applyFont="1" applyBorder="1"/>
    <xf numFmtId="10" fontId="0" fillId="0" borderId="0" xfId="1" applyNumberFormat="1" applyFont="1"/>
    <xf numFmtId="9" fontId="1" fillId="0" borderId="0" xfId="1" applyFont="1" applyBorder="1"/>
    <xf numFmtId="169" fontId="0" fillId="0" borderId="0" xfId="0" applyNumberFormat="1"/>
    <xf numFmtId="164" fontId="0" fillId="0" borderId="0" xfId="0" applyNumberFormat="1" applyAlignment="1">
      <alignment horizontal="center" vertical="center"/>
    </xf>
    <xf numFmtId="0" fontId="8" fillId="0" borderId="0" xfId="0" applyFont="1" applyAlignment="1">
      <alignment horizontal="left"/>
    </xf>
    <xf numFmtId="49" fontId="2" fillId="0" borderId="1" xfId="0" applyNumberFormat="1" applyFont="1" applyBorder="1" applyAlignment="1">
      <alignment horizontal="left"/>
    </xf>
    <xf numFmtId="0" fontId="8" fillId="6" borderId="0" xfId="0" applyFont="1" applyFill="1" applyAlignment="1">
      <alignment horizontal="left"/>
    </xf>
    <xf numFmtId="0" fontId="8" fillId="6" borderId="1" xfId="0" applyFont="1" applyFill="1" applyBorder="1"/>
    <xf numFmtId="0" fontId="2" fillId="0" borderId="0" xfId="0" applyFont="1"/>
    <xf numFmtId="0" fontId="8" fillId="6" borderId="4" xfId="0" applyFont="1" applyFill="1" applyBorder="1"/>
    <xf numFmtId="0" fontId="2" fillId="0" borderId="1" xfId="0" applyFont="1" applyBorder="1"/>
    <xf numFmtId="0" fontId="8" fillId="6" borderId="8" xfId="0" applyFont="1" applyFill="1" applyBorder="1"/>
    <xf numFmtId="0" fontId="20" fillId="8" borderId="0" xfId="0" applyFont="1" applyFill="1" applyAlignment="1" applyProtection="1">
      <alignment horizontal="center" vertical="center"/>
      <protection locked="0"/>
    </xf>
    <xf numFmtId="169" fontId="0" fillId="0" borderId="1" xfId="1" applyNumberFormat="1" applyFont="1" applyBorder="1"/>
    <xf numFmtId="169" fontId="1" fillId="6" borderId="0" xfId="1" applyNumberFormat="1" applyFont="1" applyFill="1"/>
    <xf numFmtId="169" fontId="1" fillId="6" borderId="1" xfId="1" applyNumberFormat="1" applyFont="1" applyFill="1" applyBorder="1"/>
    <xf numFmtId="169" fontId="1" fillId="6" borderId="4" xfId="1" applyNumberFormat="1" applyFont="1" applyFill="1" applyBorder="1"/>
    <xf numFmtId="169" fontId="1" fillId="6" borderId="8" xfId="1" applyNumberFormat="1" applyFont="1" applyFill="1" applyBorder="1"/>
    <xf numFmtId="9" fontId="1" fillId="6" borderId="1" xfId="1" applyFont="1" applyFill="1" applyBorder="1"/>
    <xf numFmtId="9" fontId="1" fillId="0" borderId="13" xfId="1" applyNumberFormat="1" applyFont="1" applyBorder="1"/>
    <xf numFmtId="9" fontId="0" fillId="0" borderId="14" xfId="1" applyNumberFormat="1" applyFont="1" applyBorder="1"/>
    <xf numFmtId="9" fontId="1" fillId="6" borderId="13" xfId="1" applyNumberFormat="1" applyFont="1" applyFill="1" applyBorder="1"/>
    <xf numFmtId="9" fontId="0" fillId="0" borderId="13" xfId="1" applyNumberFormat="1" applyFont="1" applyBorder="1"/>
    <xf numFmtId="9" fontId="1" fillId="6" borderId="14" xfId="1" applyNumberFormat="1" applyFont="1" applyFill="1" applyBorder="1"/>
    <xf numFmtId="9" fontId="1" fillId="6" borderId="15" xfId="1" applyNumberFormat="1" applyFont="1" applyFill="1" applyBorder="1"/>
    <xf numFmtId="9" fontId="1" fillId="6" borderId="16" xfId="1" applyNumberFormat="1" applyFont="1" applyFill="1" applyBorder="1"/>
    <xf numFmtId="0" fontId="0" fillId="0" borderId="13" xfId="0" applyBorder="1"/>
    <xf numFmtId="9" fontId="1" fillId="0" borderId="0" xfId="1" applyNumberFormat="1" applyFont="1" applyBorder="1"/>
    <xf numFmtId="9" fontId="1" fillId="6" borderId="0" xfId="1" applyNumberFormat="1" applyFont="1" applyFill="1" applyBorder="1"/>
    <xf numFmtId="9" fontId="0" fillId="0" borderId="0" xfId="1" applyNumberFormat="1" applyFont="1" applyBorder="1"/>
    <xf numFmtId="9" fontId="0" fillId="0" borderId="17" xfId="1" applyNumberFormat="1" applyFont="1" applyBorder="1"/>
    <xf numFmtId="9" fontId="1" fillId="4" borderId="3" xfId="1" applyNumberFormat="1" applyFont="1" applyFill="1" applyBorder="1"/>
    <xf numFmtId="0" fontId="9" fillId="8" borderId="0" xfId="0" applyFont="1" applyFill="1" applyBorder="1" applyAlignment="1" applyProtection="1">
      <alignment horizontal="center" vertical="center"/>
      <protection locked="0"/>
    </xf>
    <xf numFmtId="0" fontId="9" fillId="8" borderId="0" xfId="0" applyFont="1" applyFill="1" applyBorder="1" applyAlignment="1" applyProtection="1">
      <alignment horizontal="center" vertical="center"/>
      <protection locked="0"/>
    </xf>
    <xf numFmtId="0" fontId="9" fillId="8" borderId="0" xfId="0" applyFont="1" applyFill="1" applyBorder="1" applyAlignment="1" applyProtection="1">
      <alignment horizontal="center" vertical="center"/>
      <protection locked="0"/>
    </xf>
    <xf numFmtId="0" fontId="22" fillId="0" borderId="0" xfId="0" applyFont="1" applyFill="1" applyBorder="1"/>
    <xf numFmtId="2" fontId="22" fillId="0" borderId="0" xfId="0" applyNumberFormat="1" applyFont="1" applyFill="1" applyBorder="1"/>
    <xf numFmtId="4" fontId="22" fillId="0" borderId="0" xfId="0" applyNumberFormat="1" applyFont="1" applyFill="1" applyBorder="1"/>
    <xf numFmtId="1" fontId="22" fillId="0" borderId="0" xfId="0" applyNumberFormat="1" applyFont="1" applyFill="1" applyBorder="1"/>
    <xf numFmtId="169" fontId="0" fillId="0" borderId="0" xfId="1" applyNumberFormat="1" applyFont="1" applyAlignment="1">
      <alignment horizontal="center"/>
    </xf>
    <xf numFmtId="169" fontId="22" fillId="0" borderId="0" xfId="1" applyNumberFormat="1" applyFont="1" applyFill="1" applyBorder="1" applyAlignment="1">
      <alignment horizontal="center"/>
    </xf>
    <xf numFmtId="9" fontId="1" fillId="0" borderId="1" xfId="1" applyFont="1" applyBorder="1" applyAlignment="1">
      <alignment horizontal="center"/>
    </xf>
    <xf numFmtId="169" fontId="23" fillId="0" borderId="4" xfId="1" applyNumberFormat="1" applyFont="1" applyFill="1" applyBorder="1" applyAlignment="1">
      <alignment horizontal="center"/>
    </xf>
    <xf numFmtId="0" fontId="17" fillId="7" borderId="5" xfId="0" applyFont="1" applyFill="1" applyBorder="1" applyAlignment="1">
      <alignment horizontal="center" vertical="center"/>
    </xf>
    <xf numFmtId="0" fontId="1" fillId="0" borderId="0" xfId="0" applyFont="1" applyAlignment="1">
      <alignment wrapText="1"/>
    </xf>
    <xf numFmtId="0" fontId="0" fillId="0" borderId="0" xfId="0" applyAlignment="1">
      <alignment wrapText="1"/>
    </xf>
    <xf numFmtId="0" fontId="0" fillId="11" borderId="0" xfId="0" applyFill="1"/>
    <xf numFmtId="0" fontId="0" fillId="11" borderId="3" xfId="0" applyFill="1" applyBorder="1"/>
    <xf numFmtId="0" fontId="0" fillId="11" borderId="0" xfId="0" applyFill="1" applyBorder="1"/>
    <xf numFmtId="0" fontId="0" fillId="11" borderId="1" xfId="0" applyFill="1" applyBorder="1"/>
    <xf numFmtId="0" fontId="1" fillId="11" borderId="0" xfId="0" applyFont="1" applyFill="1"/>
    <xf numFmtId="0" fontId="24" fillId="0" borderId="0" xfId="2" applyFont="1"/>
    <xf numFmtId="0" fontId="24" fillId="0" borderId="0" xfId="2" applyFont="1" applyAlignment="1">
      <alignment horizontal="center"/>
    </xf>
    <xf numFmtId="0" fontId="24" fillId="12" borderId="0" xfId="2" applyFont="1" applyFill="1" applyAlignment="1">
      <alignment horizontal="center"/>
    </xf>
    <xf numFmtId="0" fontId="25" fillId="12" borderId="0" xfId="2" applyFont="1" applyFill="1" applyAlignment="1"/>
    <xf numFmtId="0" fontId="26" fillId="0" borderId="0" xfId="2" applyFont="1" applyAlignment="1">
      <alignment horizontal="right"/>
    </xf>
    <xf numFmtId="0" fontId="27" fillId="0" borderId="0" xfId="2" applyFont="1"/>
    <xf numFmtId="0" fontId="27" fillId="0" borderId="0" xfId="2" applyFont="1" applyAlignment="1">
      <alignment horizontal="center"/>
    </xf>
    <xf numFmtId="0" fontId="28" fillId="0" borderId="0" xfId="2" applyFont="1" applyAlignment="1">
      <alignment horizontal="right"/>
    </xf>
    <xf numFmtId="0" fontId="0" fillId="0" borderId="18" xfId="0" applyBorder="1"/>
    <xf numFmtId="0" fontId="0" fillId="0" borderId="19" xfId="0" applyBorder="1"/>
    <xf numFmtId="0" fontId="0" fillId="0" borderId="20" xfId="0" applyBorder="1"/>
    <xf numFmtId="0" fontId="0" fillId="0" borderId="21" xfId="0" applyBorder="1"/>
    <xf numFmtId="0" fontId="0" fillId="0" borderId="0" xfId="0" applyBorder="1" applyAlignment="1">
      <alignment wrapText="1"/>
    </xf>
    <xf numFmtId="0" fontId="0" fillId="0" borderId="12" xfId="0" applyBorder="1" applyAlignment="1">
      <alignment wrapText="1"/>
    </xf>
    <xf numFmtId="0" fontId="0" fillId="0" borderId="22" xfId="0" applyBorder="1"/>
    <xf numFmtId="0" fontId="0" fillId="0" borderId="23" xfId="0" applyBorder="1"/>
    <xf numFmtId="0" fontId="0" fillId="0" borderId="24" xfId="0" applyBorder="1"/>
    <xf numFmtId="0" fontId="0" fillId="0" borderId="21" xfId="0" applyBorder="1" applyAlignment="1"/>
    <xf numFmtId="0" fontId="7" fillId="2" borderId="0" xfId="0" applyFont="1" applyFill="1" applyAlignment="1">
      <alignment horizontal="left"/>
    </xf>
    <xf numFmtId="0" fontId="1" fillId="0" borderId="0" xfId="0" applyFont="1" applyBorder="1" applyAlignment="1">
      <alignment horizontal="center" vertical="center"/>
    </xf>
    <xf numFmtId="0" fontId="1" fillId="6" borderId="0" xfId="0" applyFont="1" applyFill="1" applyBorder="1" applyAlignment="1">
      <alignment horizontal="center" vertical="center"/>
    </xf>
    <xf numFmtId="2" fontId="0" fillId="0" borderId="0" xfId="0" applyNumberFormat="1" applyAlignment="1">
      <alignment horizontal="center" vertical="center"/>
    </xf>
    <xf numFmtId="1" fontId="0" fillId="6" borderId="0" xfId="0" applyNumberFormat="1" applyFill="1" applyAlignment="1">
      <alignment horizontal="center" vertical="center"/>
    </xf>
    <xf numFmtId="2" fontId="0" fillId="0" borderId="4" xfId="0" applyNumberFormat="1" applyBorder="1" applyAlignment="1">
      <alignment horizontal="center" vertical="center"/>
    </xf>
    <xf numFmtId="1" fontId="0" fillId="6" borderId="4" xfId="0" applyNumberFormat="1" applyFill="1" applyBorder="1" applyAlignment="1">
      <alignment horizontal="center" vertical="center"/>
    </xf>
    <xf numFmtId="2" fontId="1" fillId="0" borderId="1" xfId="0" applyNumberFormat="1" applyFont="1" applyBorder="1" applyAlignment="1">
      <alignment horizontal="center" vertical="center"/>
    </xf>
    <xf numFmtId="1" fontId="1" fillId="0" borderId="1" xfId="0" applyNumberFormat="1" applyFont="1" applyBorder="1" applyAlignment="1">
      <alignment horizontal="center" vertical="center"/>
    </xf>
    <xf numFmtId="9" fontId="0" fillId="0" borderId="0" xfId="1" applyNumberFormat="1" applyFont="1" applyAlignment="1">
      <alignment horizontal="center" vertical="center"/>
    </xf>
    <xf numFmtId="169" fontId="0" fillId="0" borderId="0" xfId="1" applyNumberFormat="1" applyFont="1" applyAlignment="1">
      <alignment horizontal="center" vertical="center"/>
    </xf>
    <xf numFmtId="9" fontId="22" fillId="0" borderId="0" xfId="1" applyNumberFormat="1" applyFont="1" applyFill="1" applyBorder="1" applyAlignment="1">
      <alignment horizontal="center" vertical="center"/>
    </xf>
    <xf numFmtId="169" fontId="22" fillId="0" borderId="0" xfId="1" applyNumberFormat="1" applyFont="1" applyFill="1" applyBorder="1" applyAlignment="1">
      <alignment horizontal="center" vertical="center"/>
    </xf>
    <xf numFmtId="9" fontId="23" fillId="0" borderId="4" xfId="1" applyNumberFormat="1" applyFont="1" applyFill="1" applyBorder="1" applyAlignment="1">
      <alignment horizontal="center" vertical="center"/>
    </xf>
    <xf numFmtId="169" fontId="23" fillId="0" borderId="4" xfId="1" applyNumberFormat="1" applyFont="1" applyFill="1" applyBorder="1" applyAlignment="1">
      <alignment horizontal="center" vertical="center"/>
    </xf>
    <xf numFmtId="9" fontId="1" fillId="0" borderId="1" xfId="1" applyFont="1" applyBorder="1" applyAlignment="1">
      <alignment horizontal="center" vertical="center"/>
    </xf>
    <xf numFmtId="0" fontId="0" fillId="0" borderId="4" xfId="0" applyBorder="1" applyAlignment="1">
      <alignment horizontal="center" vertical="center"/>
    </xf>
    <xf numFmtId="0" fontId="1" fillId="0" borderId="1" xfId="0" applyFont="1" applyBorder="1" applyAlignment="1">
      <alignment horizontal="center" vertical="center"/>
    </xf>
    <xf numFmtId="1" fontId="0" fillId="0" borderId="0" xfId="0" applyNumberFormat="1" applyAlignment="1">
      <alignment horizontal="center" vertical="center"/>
    </xf>
    <xf numFmtId="2" fontId="22" fillId="0" borderId="0" xfId="0" applyNumberFormat="1" applyFont="1" applyFill="1" applyBorder="1" applyAlignment="1">
      <alignment horizontal="center" vertical="center"/>
    </xf>
    <xf numFmtId="4" fontId="22" fillId="0" borderId="0" xfId="0" applyNumberFormat="1" applyFont="1" applyFill="1" applyBorder="1" applyAlignment="1">
      <alignment horizontal="center" vertical="center"/>
    </xf>
    <xf numFmtId="1" fontId="22" fillId="0" borderId="0" xfId="0" applyNumberFormat="1" applyFont="1" applyFill="1" applyBorder="1" applyAlignment="1">
      <alignment horizontal="center" vertical="center"/>
    </xf>
    <xf numFmtId="2" fontId="22" fillId="0" borderId="4" xfId="0" applyNumberFormat="1" applyFont="1" applyFill="1" applyBorder="1" applyAlignment="1">
      <alignment horizontal="center" vertical="center"/>
    </xf>
    <xf numFmtId="1" fontId="22" fillId="0" borderId="4" xfId="0" applyNumberFormat="1" applyFont="1" applyFill="1" applyBorder="1" applyAlignment="1">
      <alignment horizontal="center" vertical="center"/>
    </xf>
    <xf numFmtId="170" fontId="0" fillId="0" borderId="0" xfId="0" applyNumberFormat="1" applyAlignment="1">
      <alignment horizontal="center" vertical="center"/>
    </xf>
    <xf numFmtId="4" fontId="22" fillId="0" borderId="4" xfId="0" applyNumberFormat="1" applyFont="1" applyFill="1" applyBorder="1" applyAlignment="1">
      <alignment horizontal="center" vertical="center"/>
    </xf>
    <xf numFmtId="0" fontId="30" fillId="0" borderId="0" xfId="3" applyBorder="1" applyAlignment="1">
      <alignment horizontal="center"/>
    </xf>
    <xf numFmtId="0" fontId="0" fillId="0" borderId="0" xfId="0" applyAlignment="1">
      <alignment horizontal="center"/>
    </xf>
    <xf numFmtId="0" fontId="30" fillId="0" borderId="0" xfId="3" applyAlignment="1">
      <alignment horizontal="center"/>
    </xf>
    <xf numFmtId="0" fontId="0" fillId="0" borderId="0" xfId="0" applyBorder="1" applyAlignment="1">
      <alignment horizontal="left"/>
    </xf>
    <xf numFmtId="0" fontId="29" fillId="0" borderId="0" xfId="0" applyFont="1" applyBorder="1" applyAlignment="1">
      <alignment horizontal="center" vertical="center" wrapText="1"/>
    </xf>
    <xf numFmtId="0" fontId="0" fillId="0" borderId="0" xfId="0" applyBorder="1" applyAlignment="1">
      <alignment horizontal="center" vertical="center" wrapText="1"/>
    </xf>
    <xf numFmtId="0" fontId="0" fillId="0" borderId="0" xfId="0" applyBorder="1" applyAlignment="1">
      <alignment horizontal="center"/>
    </xf>
    <xf numFmtId="0" fontId="10" fillId="7" borderId="5" xfId="0" applyFont="1" applyFill="1" applyBorder="1" applyAlignment="1">
      <alignment horizontal="center" vertical="center"/>
    </xf>
    <xf numFmtId="0" fontId="10" fillId="7" borderId="7" xfId="0" applyFont="1" applyFill="1" applyBorder="1" applyAlignment="1">
      <alignment horizontal="center" vertical="center"/>
    </xf>
    <xf numFmtId="0" fontId="10" fillId="7" borderId="0" xfId="0" applyFont="1" applyFill="1" applyBorder="1" applyAlignment="1">
      <alignment horizontal="center" vertical="center"/>
    </xf>
    <xf numFmtId="0" fontId="10" fillId="7" borderId="9" xfId="0" applyFont="1" applyFill="1" applyBorder="1" applyAlignment="1">
      <alignment horizontal="center" vertical="center"/>
    </xf>
    <xf numFmtId="0" fontId="12" fillId="9" borderId="0" xfId="0" applyFont="1" applyFill="1" applyBorder="1" applyAlignment="1">
      <alignment horizontal="center" vertical="center"/>
    </xf>
    <xf numFmtId="164" fontId="0" fillId="0" borderId="0" xfId="0" applyNumberFormat="1" applyAlignment="1">
      <alignment horizontal="center" vertical="center"/>
    </xf>
    <xf numFmtId="164" fontId="0" fillId="0" borderId="0" xfId="0" applyNumberFormat="1" applyAlignment="1">
      <alignment vertical="center"/>
    </xf>
    <xf numFmtId="164" fontId="0" fillId="0" borderId="0" xfId="0" applyNumberFormat="1" applyFont="1" applyAlignment="1">
      <alignment horizontal="center" vertical="center"/>
    </xf>
    <xf numFmtId="164" fontId="0" fillId="0" borderId="1" xfId="0" applyNumberFormat="1" applyFont="1" applyBorder="1" applyAlignment="1">
      <alignment horizontal="center" vertical="center"/>
    </xf>
    <xf numFmtId="9" fontId="0" fillId="0" borderId="0" xfId="1" applyFont="1" applyAlignment="1">
      <alignment horizontal="center" vertical="center"/>
    </xf>
    <xf numFmtId="0" fontId="9" fillId="8" borderId="10" xfId="0" applyFont="1" applyFill="1" applyBorder="1" applyAlignment="1" applyProtection="1">
      <alignment horizontal="center" vertical="center"/>
      <protection locked="0"/>
    </xf>
    <xf numFmtId="0" fontId="9" fillId="8" borderId="11" xfId="0" applyFont="1" applyFill="1" applyBorder="1" applyAlignment="1" applyProtection="1">
      <alignment horizontal="center" vertical="center"/>
      <protection locked="0"/>
    </xf>
    <xf numFmtId="0" fontId="5" fillId="5" borderId="0" xfId="0" applyFont="1" applyFill="1" applyAlignment="1">
      <alignment horizontal="center"/>
    </xf>
    <xf numFmtId="0" fontId="7" fillId="5" borderId="0" xfId="0" applyFont="1" applyFill="1" applyAlignment="1">
      <alignment horizontal="center"/>
    </xf>
    <xf numFmtId="0" fontId="11" fillId="7" borderId="0" xfId="0" applyFont="1" applyFill="1" applyBorder="1" applyAlignment="1">
      <alignment horizontal="center" vertical="center"/>
    </xf>
    <xf numFmtId="0" fontId="12" fillId="7" borderId="0" xfId="0" applyFont="1" applyFill="1" applyBorder="1" applyAlignment="1">
      <alignment horizontal="center" vertical="center"/>
    </xf>
    <xf numFmtId="0" fontId="9" fillId="8" borderId="3" xfId="0" applyFont="1" applyFill="1" applyBorder="1" applyAlignment="1" applyProtection="1">
      <alignment horizontal="center" vertical="center"/>
      <protection locked="0"/>
    </xf>
    <xf numFmtId="0" fontId="9" fillId="8" borderId="0" xfId="0" applyFont="1" applyFill="1" applyBorder="1" applyAlignment="1" applyProtection="1">
      <alignment horizontal="center" vertical="center"/>
      <protection locked="0"/>
    </xf>
    <xf numFmtId="0" fontId="9" fillId="8" borderId="1" xfId="0" applyFont="1" applyFill="1" applyBorder="1" applyAlignment="1" applyProtection="1">
      <alignment horizontal="center" vertical="center"/>
      <protection locked="0"/>
    </xf>
    <xf numFmtId="0" fontId="21" fillId="2" borderId="0" xfId="0" applyFont="1" applyFill="1" applyAlignment="1">
      <alignment horizontal="center"/>
    </xf>
  </cellXfs>
  <cellStyles count="4">
    <cellStyle name="Κανονικό" xfId="0" builtinId="0"/>
    <cellStyle name="Κανονικό 2 2" xfId="2"/>
    <cellStyle name="Ποσοστό" xfId="1" builtinId="5"/>
    <cellStyle name="Υπερ-σύνδεση" xfId="3" builtinId="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jpe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3.emf"/><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xdr:from>
      <xdr:col>12</xdr:col>
      <xdr:colOff>190497</xdr:colOff>
      <xdr:row>3</xdr:row>
      <xdr:rowOff>153402</xdr:rowOff>
    </xdr:from>
    <xdr:to>
      <xdr:col>16</xdr:col>
      <xdr:colOff>482764</xdr:colOff>
      <xdr:row>67</xdr:row>
      <xdr:rowOff>80210</xdr:rowOff>
    </xdr:to>
    <xdr:sp macro="" textlink="">
      <xdr:nvSpPr>
        <xdr:cNvPr id="2" name="Text Box 1"/>
        <xdr:cNvSpPr txBox="1">
          <a:spLocks noChangeArrowheads="1"/>
        </xdr:cNvSpPr>
      </xdr:nvSpPr>
      <xdr:spPr bwMode="auto">
        <a:xfrm>
          <a:off x="7505697" y="724902"/>
          <a:ext cx="2730667" cy="12118808"/>
        </a:xfrm>
        <a:prstGeom prst="rect">
          <a:avLst/>
        </a:prstGeom>
        <a:solidFill>
          <a:srgbClr val="FFFFFF"/>
        </a:solidFill>
        <a:ln w="9525">
          <a:noFill/>
          <a:miter lim="800000"/>
          <a:headEnd/>
          <a:tailEnd/>
        </a:ln>
      </xdr:spPr>
      <xdr:txBody>
        <a:bodyPr vertOverflow="clip" wrap="square" lIns="91440" tIns="45720" rIns="91440" bIns="45720" anchor="t" upright="1"/>
        <a:lstStyle/>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r>
            <a:rPr lang="en-US" sz="1100" b="1">
              <a:latin typeface="+mn-lt"/>
              <a:ea typeface="+mn-ea"/>
              <a:cs typeface="+mn-cs"/>
            </a:rPr>
            <a:t>VALUATION &amp; RESEARCH SPECIALISTS (VRS)</a:t>
          </a:r>
          <a:endParaRPr lang="el-GR" sz="1100">
            <a:latin typeface="+mn-lt"/>
            <a:ea typeface="+mn-ea"/>
            <a:cs typeface="+mn-cs"/>
          </a:endParaRPr>
        </a:p>
        <a:p>
          <a:r>
            <a:rPr lang="en-US" sz="1100">
              <a:latin typeface="+mn-lt"/>
              <a:ea typeface="+mn-ea"/>
              <a:cs typeface="+mn-cs"/>
            </a:rPr>
            <a:t>Equity Research, Corporate Valuation</a:t>
          </a:r>
          <a:endParaRPr lang="el-GR" sz="1100">
            <a:latin typeface="+mn-lt"/>
            <a:ea typeface="+mn-ea"/>
            <a:cs typeface="+mn-cs"/>
          </a:endParaRPr>
        </a:p>
        <a:p>
          <a:r>
            <a:rPr lang="en-US" sz="1100">
              <a:latin typeface="+mn-lt"/>
              <a:ea typeface="+mn-ea"/>
              <a:cs typeface="+mn-cs"/>
            </a:rPr>
            <a:t>&amp; Financial Consultancy </a:t>
          </a:r>
          <a:endParaRPr lang="el-GR" sz="1100">
            <a:latin typeface="+mn-lt"/>
            <a:ea typeface="+mn-ea"/>
            <a:cs typeface="+mn-cs"/>
          </a:endParaRPr>
        </a:p>
        <a:p>
          <a:r>
            <a:rPr lang="en-US" sz="1100">
              <a:latin typeface="+mn-lt"/>
              <a:ea typeface="+mn-ea"/>
              <a:cs typeface="+mn-cs"/>
            </a:rPr>
            <a:t>104 Eolou St., 105 64 Athens, Greece, Tel. +30 210 32 19 557,</a:t>
          </a:r>
          <a:endParaRPr lang="el-GR" sz="1100">
            <a:latin typeface="+mn-lt"/>
            <a:ea typeface="+mn-ea"/>
            <a:cs typeface="+mn-cs"/>
          </a:endParaRPr>
        </a:p>
        <a:p>
          <a:r>
            <a:rPr lang="en-US" sz="1100">
              <a:latin typeface="+mn-lt"/>
              <a:ea typeface="+mn-ea"/>
              <a:cs typeface="+mn-cs"/>
            </a:rPr>
            <a:t>Fax: +30 210 33 16 358, Email: info@vrs.gr</a:t>
          </a:r>
          <a:r>
            <a:rPr lang="en-US" sz="1100" baseline="0">
              <a:latin typeface="+mn-lt"/>
              <a:ea typeface="+mn-ea"/>
              <a:cs typeface="+mn-cs"/>
            </a:rPr>
            <a:t> ;</a:t>
          </a:r>
          <a:r>
            <a:rPr lang="en-US" sz="1100">
              <a:latin typeface="+mn-lt"/>
              <a:ea typeface="+mn-ea"/>
              <a:cs typeface="+mn-cs"/>
            </a:rPr>
            <a:t> info@valueinvest.gr</a:t>
          </a:r>
        </a:p>
        <a:p>
          <a:r>
            <a:rPr lang="en-US" sz="1100">
              <a:latin typeface="+mn-lt"/>
              <a:ea typeface="+mn-ea"/>
              <a:cs typeface="+mn-cs"/>
            </a:rPr>
            <a:t>Web: www.vrs.gr ; www.valueinvest.gr</a:t>
          </a:r>
          <a:r>
            <a:rPr lang="en-US" sz="1100" baseline="0">
              <a:latin typeface="+mn-lt"/>
              <a:ea typeface="+mn-ea"/>
              <a:cs typeface="+mn-cs"/>
            </a:rPr>
            <a:t> ; www.iraj.gr</a:t>
          </a:r>
          <a:endParaRPr lang="el-GR" sz="1100">
            <a:latin typeface="+mn-lt"/>
            <a:ea typeface="+mn-ea"/>
            <a:cs typeface="+mn-cs"/>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r>
            <a:rPr lang="en-GB" sz="800" b="1" i="0" u="none" strike="noStrike" baseline="0">
              <a:solidFill>
                <a:srgbClr val="000000"/>
              </a:solidFill>
              <a:latin typeface="Arial" pitchFamily="34" charset="0"/>
              <a:cs typeface="Arial" pitchFamily="34" charset="0"/>
            </a:rPr>
            <a:t>DISCLOSURE STATEMENT (1)</a:t>
          </a:r>
          <a:endParaRPr lang="en-GB" sz="800" b="0" i="0" u="none" strike="noStrike" baseline="0">
            <a:solidFill>
              <a:srgbClr val="000000"/>
            </a:solidFill>
            <a:latin typeface="Arial" pitchFamily="34" charset="0"/>
            <a:cs typeface="Arial" pitchFamily="34" charset="0"/>
          </a:endParaRP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VALUATION &amp; RESEARCH SPECIALISTS (VRS) is an independent firm providing advanced equity research, quality valuations and value-related advisory services to local and international business entities and / or communities. VRS services include valuations of intangible assets, business enterprises, and fixed assets. VRS’s focus business is in providing independent equity research to its institutional and retail clients / subscribers.</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1" i="0" u="none" strike="noStrike" baseline="0">
              <a:solidFill>
                <a:srgbClr val="000000"/>
              </a:solidFill>
              <a:latin typeface="Arial" pitchFamily="34" charset="0"/>
              <a:cs typeface="Arial" pitchFamily="34" charset="0"/>
            </a:rPr>
            <a:t>VRS is not a brokerage firm and does not trade in securities of any kind. VRS is not an investment bank and does not act as an underwriter for any type of securities.</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VRS accepts fees from the companies it covers and researches (the “covered companies”), and from major financial institutions. The sole purpose of this policy is to defray the cost of researching small and medium capitalization stocks which otherwise receive little research coverage. In this manner VRS can minimize fees to its clients / subscribers and thus broaden investor’s attention to the “covered companies.”</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VRS analysts are compensated on a per-company basis and not on the basis of their recommendations. Analysts are not allowed to solicit prospective “covered companies” for research coverage by VRS and are not allowed to accept any fees or other consideration from the companies they cover for VRS. Analysts are also not allowed to trade in the shares, warrants, convertible securities, or options of companies they cover for VRS.</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Furthermore, VRS, its officers, and directors cannot trade in shares, warrants, convertible securities or options of any of the “covered companies.” VRS accepts payment for research only in cash and will not accept payment in shares, warrants, convertible securities or options of “covered companies” by no means.</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To ensure complete independence and editorial control over its research, VRS follows certain business practices and compliance procedures, which are also applied internationally. Among other things, fees from “covered companies” are due and payable prior to the commencement of research and, as a contractual right, VRS retains complete editorial control over the research process and the final equity analysis report.</a:t>
          </a:r>
        </a:p>
        <a:p>
          <a:pPr algn="l" rtl="0">
            <a:defRPr sz="1000"/>
          </a:pPr>
          <a:endParaRPr lang="en-GB" sz="800" b="0" i="0" u="none" strike="noStrike" baseline="0">
            <a:solidFill>
              <a:srgbClr val="000000"/>
            </a:solidFill>
            <a:latin typeface="Arial" pitchFamily="34" charset="0"/>
            <a:cs typeface="Arial" pitchFamily="34" charset="0"/>
          </a:endParaRPr>
        </a:p>
        <a:p>
          <a:pPr algn="l" rtl="0">
            <a:defRPr sz="1000"/>
          </a:pPr>
          <a:r>
            <a:rPr lang="en-GB" sz="800" b="0" i="0" u="none" strike="noStrike" baseline="0">
              <a:solidFill>
                <a:srgbClr val="000000"/>
              </a:solidFill>
              <a:latin typeface="Arial" pitchFamily="34" charset="0"/>
              <a:cs typeface="Arial" pitchFamily="34" charset="0"/>
            </a:rPr>
            <a:t>Information contained herein is based on data obtained from recognized statistical services, issue reports or communications, or other sources, believed to be reliable. However, such information has not been verified by VRS, and VRS does not make any representation as to its accuracy and completeness. Opinions, estimates, and statements nonfactual in nature expressed in its research represent VRS’s judgment as of the date of its reports, are subject to change without notice and are provided in good faith and without legal responsibility. In addition, there may be instances when fundamental, technical and quantitative opinions, estimates, and statements may not be in concert. Neither the information nor any opinion expressed shall constitute an offer to sell or a solicitation of an offer to buy any shares, warrants, convertible securities or options of “covered companies” by no means.</a:t>
          </a:r>
        </a:p>
        <a:p>
          <a:endParaRPr lang="en-US"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b="1">
              <a:latin typeface="Arial" pitchFamily="34" charset="0"/>
              <a:ea typeface="+mn-ea"/>
              <a:cs typeface="Arial" pitchFamily="34" charset="0"/>
            </a:rPr>
            <a:t>DISCLOSURE STATEMENT</a:t>
          </a:r>
          <a:r>
            <a:rPr lang="en-GB" sz="800" b="1">
              <a:latin typeface="Arial" pitchFamily="34" charset="0"/>
              <a:ea typeface="+mn-ea"/>
              <a:cs typeface="Arial" pitchFamily="34" charset="0"/>
            </a:rPr>
            <a:t> (2)</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The current research report as well as other statements that VRS may proceed with may include future statements, regarding the future financial performance of a company or another entity or product, as well as strategies and expectations. Statements about the future may typically include expressions such as “trend”, “prospect”, “opportunity”, “course”, “believe”, “possibly”, “expect”, “current”, “intention”, “estimate”, “forecast”, continuation”, “remain”, “maintain”, “target” and other similar expressions or future or hypothetical verbs such as “will”, “must”, “could”, “may be” and other expressions.</a:t>
          </a:r>
          <a:endParaRPr lang="el-GR" sz="800">
            <a:latin typeface="Arial" pitchFamily="34" charset="0"/>
            <a:ea typeface="+mn-ea"/>
            <a:cs typeface="Arial" pitchFamily="34" charset="0"/>
          </a:endParaRPr>
        </a:p>
        <a:p>
          <a:r>
            <a:rPr lang="en-GB"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VALUATION &amp; RESEARCH SPECIALISTS (VRS) caution that forward-looking statements are subject to numerous assumptions, risks and uncertainties, which change over time. Forward-looking statements speak only as of the date they are made, and VRS assumes no duty to and does not undertake to update forward-looking statements. Actual results could differ materially from those anticipated in forward-looking statements and future results could differ materially from historical performance.</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In addition to factors previously disclosed in VRS reports and those identified elsewhere in this communication, the following factors, among others, could cause actual results to differ materially from forward-looking statements or historical performance: (1) the introduction, withdrawal, success and timing of business initiatives and strategies; (2) changes in political, economic or industry conditions, the interest rate environment or financial and capital markets, which could result in changes in demand for products or services or in the value of assets under management; (3) the impact of increased competition; (4) the impact of capital improvement projects; (5) the impact of future acquisitions or divestitures; (6) the unfavorable resolution of legal proceedings; (7) the extent and timing of any share repurchases; (8) the impact, extent and timing of technological changes and the adequacy of intellectual property protection; (9) the impact of legislative and regulatory actions and reforms and regulatory, supervisory or enforcement actions of government agencies; (10) terrorist activities and international hostilities, which may adversely affect the general economy, domestic and local financial and capital markets, as well as specific industries; (11) the ability to attract and retain highly talented professionals; (12) fluctuations in foreign currency exchange rates; (13) the impact of changes to tax legislation and, generally, the tax position of the covered company.</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b="1">
              <a:latin typeface="Arial" pitchFamily="34" charset="0"/>
              <a:ea typeface="+mn-ea"/>
              <a:cs typeface="Arial" pitchFamily="34" charset="0"/>
            </a:rPr>
            <a:t>COMPLIANCE WITH EU DIRECTIVES and GREEK LAWS</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VRS prepares its equity research reports in a best effort to comply with the provisions of the EU Directive 2003/6/EK of the European Commission (L 339/73/24.12.2003, L 096/16/2003), the Guidelines 2003/125/EK and the Decision 4/347/12.7.2005 of the Hellenic Capital Markets Committee, as well as with the provisions of article 14, Greek Law 3340/2005, and the relevant clarifications with regard to the legal obligations of equity analysts. VRS analysts are certified by the Hellenic Capital Markets Committee. The latter may request from VRS analysts to justify their views and conclusions with regard to this research report.</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b="1">
              <a:latin typeface="Arial" pitchFamily="34" charset="0"/>
              <a:ea typeface="+mn-ea"/>
              <a:cs typeface="Arial" pitchFamily="34" charset="0"/>
            </a:rPr>
            <a:t>ANALYST CERTIFICATION</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 </a:t>
          </a:r>
          <a:endParaRPr lang="el-GR" sz="800">
            <a:latin typeface="Arial" pitchFamily="34" charset="0"/>
            <a:ea typeface="+mn-ea"/>
            <a:cs typeface="Arial" pitchFamily="34" charset="0"/>
          </a:endParaRPr>
        </a:p>
        <a:p>
          <a:r>
            <a:rPr lang="en-US" sz="800">
              <a:latin typeface="Arial" pitchFamily="34" charset="0"/>
              <a:ea typeface="+mn-ea"/>
              <a:cs typeface="Arial" pitchFamily="34" charset="0"/>
            </a:rPr>
            <a:t>The views expressed in this report accurately reflect the personal views of the undersigned analyst(s) about the subject issuer and the securities of the issuer. In addition, the undersigned lead analyst(s) has not and will not receive any compensation for providing a specific recommendation or view in this research report.</a:t>
          </a:r>
          <a:endParaRPr lang="el-GR" sz="800">
            <a:latin typeface="Arial" pitchFamily="34" charset="0"/>
            <a:ea typeface="+mn-ea"/>
            <a:cs typeface="Arial" pitchFamily="34" charset="0"/>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endParaRPr lang="en-GB" sz="800" b="0" i="0" u="none" strike="noStrike" baseline="0">
            <a:solidFill>
              <a:srgbClr val="000000"/>
            </a:solidFill>
            <a:latin typeface="Times New Roman"/>
            <a:cs typeface="Times New Roman"/>
          </a:endParaRPr>
        </a:p>
        <a:p>
          <a:pPr algn="l" rtl="0">
            <a:defRPr sz="1000"/>
          </a:pPr>
          <a:r>
            <a:rPr lang="en-GB" sz="800" b="0" i="0" u="none" strike="noStrike" baseline="0">
              <a:solidFill>
                <a:srgbClr val="000000"/>
              </a:solidFill>
              <a:latin typeface="Times New Roman"/>
              <a:cs typeface="Times New Roman"/>
            </a:rPr>
            <a:t> </a:t>
          </a:r>
        </a:p>
      </xdr:txBody>
    </xdr:sp>
    <xdr:clientData/>
  </xdr:twoCellAnchor>
  <xdr:twoCellAnchor>
    <xdr:from>
      <xdr:col>15</xdr:col>
      <xdr:colOff>2322385</xdr:colOff>
      <xdr:row>12</xdr:row>
      <xdr:rowOff>21409</xdr:rowOff>
    </xdr:from>
    <xdr:to>
      <xdr:col>16</xdr:col>
      <xdr:colOff>217147</xdr:colOff>
      <xdr:row>15</xdr:row>
      <xdr:rowOff>132177</xdr:rowOff>
    </xdr:to>
    <xdr:pic>
      <xdr:nvPicPr>
        <xdr:cNvPr id="3" name="Picture 1"/>
        <xdr:cNvPicPr>
          <a:picLocks noChangeAspect="1" noChangeArrowheads="1"/>
        </xdr:cNvPicPr>
      </xdr:nvPicPr>
      <xdr:blipFill>
        <a:blip xmlns:r="http://schemas.openxmlformats.org/officeDocument/2006/relationships" r:embed="rId1" cstate="print"/>
        <a:srcRect/>
        <a:stretch>
          <a:fillRect/>
        </a:stretch>
      </xdr:blipFill>
      <xdr:spPr bwMode="auto">
        <a:xfrm>
          <a:off x="9751885" y="2307409"/>
          <a:ext cx="218862" cy="682268"/>
        </a:xfrm>
        <a:prstGeom prst="rect">
          <a:avLst/>
        </a:prstGeom>
        <a:noFill/>
        <a:ln w="9525">
          <a:noFill/>
          <a:miter lim="800000"/>
          <a:headEnd/>
          <a:tailEnd/>
        </a:ln>
      </xdr:spPr>
    </xdr:pic>
    <xdr:clientData/>
  </xdr:twoCellAnchor>
  <xdr:twoCellAnchor>
    <xdr:from>
      <xdr:col>15</xdr:col>
      <xdr:colOff>2656616</xdr:colOff>
      <xdr:row>13</xdr:row>
      <xdr:rowOff>153599</xdr:rowOff>
    </xdr:from>
    <xdr:to>
      <xdr:col>15</xdr:col>
      <xdr:colOff>2742341</xdr:colOff>
      <xdr:row>14</xdr:row>
      <xdr:rowOff>47647</xdr:rowOff>
    </xdr:to>
    <xdr:sp macro="" textlink="">
      <xdr:nvSpPr>
        <xdr:cNvPr id="4" name="Oval 2"/>
        <xdr:cNvSpPr>
          <a:spLocks noChangeArrowheads="1"/>
        </xdr:cNvSpPr>
      </xdr:nvSpPr>
      <xdr:spPr bwMode="auto">
        <a:xfrm>
          <a:off x="9752741" y="2630099"/>
          <a:ext cx="0" cy="84548"/>
        </a:xfrm>
        <a:prstGeom prst="ellipse">
          <a:avLst/>
        </a:prstGeom>
        <a:solidFill>
          <a:srgbClr val="C0504D"/>
        </a:solidFill>
        <a:ln w="38100">
          <a:solidFill>
            <a:srgbClr val="F2F2F2"/>
          </a:solidFill>
          <a:round/>
          <a:headEnd/>
          <a:tailEnd/>
        </a:ln>
        <a:effectLst>
          <a:outerShdw dist="28398" dir="3806097" algn="ctr" rotWithShape="0">
            <a:srgbClr val="622423">
              <a:alpha val="50000"/>
            </a:srgbClr>
          </a:outerShdw>
        </a:effectLst>
      </xdr:spPr>
    </xdr:sp>
    <xdr:clientData/>
  </xdr:twoCellAnchor>
  <xdr:twoCellAnchor>
    <xdr:from>
      <xdr:col>3</xdr:col>
      <xdr:colOff>395984</xdr:colOff>
      <xdr:row>12</xdr:row>
      <xdr:rowOff>192641</xdr:rowOff>
    </xdr:from>
    <xdr:to>
      <xdr:col>7</xdr:col>
      <xdr:colOff>46556</xdr:colOff>
      <xdr:row>21</xdr:row>
      <xdr:rowOff>9632</xdr:rowOff>
    </xdr:to>
    <xdr:pic>
      <xdr:nvPicPr>
        <xdr:cNvPr id="5" name="Picture 1" descr="https://encrypted-tbn1.gstatic.com/images?q=tbn:ANd9GcTiRyGe5FqyvEqJwUdDiJXRaLHbYeX7doB8SFhEzYRZggL0ernERA"/>
        <xdr:cNvPicPr>
          <a:picLocks noChangeAspect="1" noChangeArrowheads="1"/>
        </xdr:cNvPicPr>
      </xdr:nvPicPr>
      <xdr:blipFill>
        <a:blip xmlns:r="http://schemas.openxmlformats.org/officeDocument/2006/relationships" r:embed="rId2" cstate="print"/>
        <a:srcRect/>
        <a:stretch>
          <a:fillRect/>
        </a:stretch>
      </xdr:blipFill>
      <xdr:spPr bwMode="auto">
        <a:xfrm>
          <a:off x="2224784" y="2478641"/>
          <a:ext cx="2088972" cy="1531491"/>
        </a:xfrm>
        <a:prstGeom prst="rect">
          <a:avLst/>
        </a:prstGeom>
        <a:noFill/>
        <a:ln w="9525">
          <a:noFill/>
          <a:miter lim="800000"/>
          <a:headEnd/>
          <a:tailEnd/>
        </a:ln>
      </xdr:spPr>
    </xdr:pic>
    <xdr:clientData/>
  </xdr:twoCellAnchor>
  <xdr:twoCellAnchor>
    <xdr:from>
      <xdr:col>3</xdr:col>
      <xdr:colOff>1783703</xdr:colOff>
      <xdr:row>15</xdr:row>
      <xdr:rowOff>15683</xdr:rowOff>
    </xdr:from>
    <xdr:to>
      <xdr:col>3</xdr:col>
      <xdr:colOff>1888478</xdr:colOff>
      <xdr:row>15</xdr:row>
      <xdr:rowOff>132124</xdr:rowOff>
    </xdr:to>
    <xdr:sp macro="" textlink="">
      <xdr:nvSpPr>
        <xdr:cNvPr id="6" name="Oval 2"/>
        <xdr:cNvSpPr>
          <a:spLocks noChangeArrowheads="1"/>
        </xdr:cNvSpPr>
      </xdr:nvSpPr>
      <xdr:spPr bwMode="auto">
        <a:xfrm>
          <a:off x="2440928" y="2873183"/>
          <a:ext cx="0" cy="116441"/>
        </a:xfrm>
        <a:prstGeom prst="ellipse">
          <a:avLst/>
        </a:prstGeom>
        <a:solidFill>
          <a:srgbClr val="4F81BD"/>
        </a:solidFill>
        <a:ln w="38100">
          <a:solidFill>
            <a:srgbClr val="F2F2F2"/>
          </a:solidFill>
          <a:round/>
          <a:headEnd/>
          <a:tailEnd/>
        </a:ln>
        <a:effectLst>
          <a:outerShdw dist="28398" dir="3806097" algn="ctr" rotWithShape="0">
            <a:srgbClr val="243F60">
              <a:alpha val="50000"/>
            </a:srgbClr>
          </a:outerShdw>
        </a:effectLst>
      </xdr:spPr>
    </xdr:sp>
    <xdr:clientData/>
  </xdr:twoCellAnchor>
  <xdr:oneCellAnchor>
    <xdr:from>
      <xdr:col>12</xdr:col>
      <xdr:colOff>179919</xdr:colOff>
      <xdr:row>4</xdr:row>
      <xdr:rowOff>158733</xdr:rowOff>
    </xdr:from>
    <xdr:ext cx="5274310" cy="680044"/>
    <xdr:pic>
      <xdr:nvPicPr>
        <xdr:cNvPr id="7" name="7 - Εικόνα"/>
        <xdr:cNvPicPr/>
      </xdr:nvPicPr>
      <xdr:blipFill>
        <a:blip xmlns:r="http://schemas.openxmlformats.org/officeDocument/2006/relationships" r:embed="rId3" cstate="print"/>
        <a:srcRect/>
        <a:stretch>
          <a:fillRect/>
        </a:stretch>
      </xdr:blipFill>
      <xdr:spPr bwMode="auto">
        <a:xfrm>
          <a:off x="7495119" y="920733"/>
          <a:ext cx="5274310" cy="680044"/>
        </a:xfrm>
        <a:prstGeom prst="rect">
          <a:avLst/>
        </a:prstGeom>
        <a:noFill/>
        <a:ln w="9525">
          <a:noFill/>
          <a:miter lim="800000"/>
          <a:headEnd/>
          <a:tailEnd/>
        </a:ln>
      </xdr:spPr>
    </xdr:pic>
    <xdr:clientData/>
  </xdr:oneCellAnchor>
</xdr:wsDr>
</file>

<file path=xl/drawings/drawing2.xml><?xml version="1.0" encoding="utf-8"?>
<xdr:wsDr xmlns:xdr="http://schemas.openxmlformats.org/drawingml/2006/spreadsheetDrawing" xmlns:a="http://schemas.openxmlformats.org/drawingml/2006/main">
  <xdr:twoCellAnchor>
    <xdr:from>
      <xdr:col>2</xdr:col>
      <xdr:colOff>539750</xdr:colOff>
      <xdr:row>25</xdr:row>
      <xdr:rowOff>111125</xdr:rowOff>
    </xdr:from>
    <xdr:to>
      <xdr:col>13</xdr:col>
      <xdr:colOff>36512</xdr:colOff>
      <xdr:row>25</xdr:row>
      <xdr:rowOff>117475</xdr:rowOff>
    </xdr:to>
    <xdr:cxnSp macro="">
      <xdr:nvCxnSpPr>
        <xdr:cNvPr id="15" name="Straight Connector 14"/>
        <xdr:cNvCxnSpPr/>
      </xdr:nvCxnSpPr>
      <xdr:spPr>
        <a:xfrm>
          <a:off x="1746250" y="6556375"/>
          <a:ext cx="6132512" cy="635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4</xdr:col>
      <xdr:colOff>333375</xdr:colOff>
      <xdr:row>4</xdr:row>
      <xdr:rowOff>174625</xdr:rowOff>
    </xdr:from>
    <xdr:to>
      <xdr:col>10</xdr:col>
      <xdr:colOff>227409</xdr:colOff>
      <xdr:row>17</xdr:row>
      <xdr:rowOff>14806</xdr:rowOff>
    </xdr:to>
    <xdr:pic>
      <xdr:nvPicPr>
        <xdr:cNvPr id="18" name="Picture 17"/>
        <xdr:cNvPicPr>
          <a:picLocks noChangeAspect="1"/>
        </xdr:cNvPicPr>
      </xdr:nvPicPr>
      <xdr:blipFill>
        <a:blip xmlns:r="http://schemas.openxmlformats.org/officeDocument/2006/relationships" r:embed="rId1"/>
        <a:stretch>
          <a:fillRect/>
        </a:stretch>
      </xdr:blipFill>
      <xdr:spPr>
        <a:xfrm>
          <a:off x="2762250" y="2246313"/>
          <a:ext cx="3870722" cy="2316681"/>
        </a:xfrm>
        <a:prstGeom prst="rect">
          <a:avLst/>
        </a:prstGeom>
      </xdr:spPr>
    </xdr:pic>
    <xdr:clientData/>
  </xdr:twoCellAnchor>
  <xdr:twoCellAnchor>
    <xdr:from>
      <xdr:col>2</xdr:col>
      <xdr:colOff>396875</xdr:colOff>
      <xdr:row>1</xdr:row>
      <xdr:rowOff>603250</xdr:rowOff>
    </xdr:from>
    <xdr:to>
      <xdr:col>13</xdr:col>
      <xdr:colOff>274637</xdr:colOff>
      <xdr:row>1</xdr:row>
      <xdr:rowOff>631825</xdr:rowOff>
    </xdr:to>
    <xdr:cxnSp macro="">
      <xdr:nvCxnSpPr>
        <xdr:cNvPr id="19" name="Straight Connector 18"/>
        <xdr:cNvCxnSpPr/>
      </xdr:nvCxnSpPr>
      <xdr:spPr>
        <a:xfrm>
          <a:off x="1603375" y="1174750"/>
          <a:ext cx="6513512" cy="28575"/>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1</xdr:colOff>
      <xdr:row>8</xdr:row>
      <xdr:rowOff>95251</xdr:rowOff>
    </xdr:from>
    <xdr:to>
      <xdr:col>15</xdr:col>
      <xdr:colOff>600075</xdr:colOff>
      <xdr:row>14</xdr:row>
      <xdr:rowOff>102659</xdr:rowOff>
    </xdr:to>
    <xdr:sp macro="" textlink="">
      <xdr:nvSpPr>
        <xdr:cNvPr id="2" name="2 - TextBox"/>
        <xdr:cNvSpPr txBox="1"/>
      </xdr:nvSpPr>
      <xdr:spPr>
        <a:xfrm>
          <a:off x="3657601" y="1619251"/>
          <a:ext cx="6086474" cy="115040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i="0">
              <a:solidFill>
                <a:schemeClr val="dk1"/>
              </a:solidFill>
              <a:latin typeface="+mn-lt"/>
              <a:ea typeface="+mn-ea"/>
              <a:cs typeface="+mn-cs"/>
            </a:rPr>
            <a:t>Nicholas Ir. Georgiadis, Director of Equity Research</a:t>
          </a:r>
          <a:endParaRPr lang="en-US" sz="1100" b="0" i="0">
            <a:solidFill>
              <a:schemeClr val="dk1"/>
            </a:solidFill>
            <a:latin typeface="+mn-lt"/>
            <a:ea typeface="+mn-ea"/>
            <a:cs typeface="+mn-cs"/>
          </a:endParaRPr>
        </a:p>
        <a:p>
          <a:r>
            <a:rPr lang="en-US" sz="1100" b="0" i="0">
              <a:solidFill>
                <a:schemeClr val="dk1"/>
              </a:solidFill>
              <a:latin typeface="+mn-lt"/>
              <a:ea typeface="+mn-ea"/>
              <a:cs typeface="+mn-cs"/>
            </a:rPr>
            <a:t>Nicholas is Partner and Director of Equity Research of VRS. Having gained significant work experience in buy-side and sell-side advising through his employment in top-tier brokerage firms Nicholas founded VRS in 2002. Among others, his recent assignments have been in the areas of corporate valuation, M&amp;A’s advisory, and equity analysis for clients in Greece or abroad.</a:t>
          </a:r>
          <a:br>
            <a:rPr lang="en-US" sz="1100" b="0" i="0">
              <a:solidFill>
                <a:schemeClr val="dk1"/>
              </a:solidFill>
              <a:latin typeface="+mn-lt"/>
              <a:ea typeface="+mn-ea"/>
              <a:cs typeface="+mn-cs"/>
            </a:rPr>
          </a:br>
          <a:r>
            <a:rPr lang="en-US" sz="1100" b="1" i="0">
              <a:solidFill>
                <a:schemeClr val="dk1"/>
              </a:solidFill>
              <a:latin typeface="+mn-lt"/>
              <a:ea typeface="+mn-ea"/>
              <a:cs typeface="+mn-cs"/>
            </a:rPr>
            <a:t>Email account:</a:t>
          </a:r>
          <a:r>
            <a:rPr lang="en-US" sz="1100" b="0" i="0">
              <a:solidFill>
                <a:schemeClr val="dk1"/>
              </a:solidFill>
              <a:latin typeface="+mn-lt"/>
              <a:ea typeface="+mn-ea"/>
              <a:cs typeface="+mn-cs"/>
            </a:rPr>
            <a:t> </a:t>
          </a:r>
          <a:r>
            <a:rPr lang="en-US" sz="1100" b="0" i="0" u="none" strike="noStrike">
              <a:solidFill>
                <a:schemeClr val="dk1"/>
              </a:solidFill>
              <a:latin typeface="+mn-lt"/>
              <a:ea typeface="+mn-ea"/>
              <a:cs typeface="+mn-cs"/>
              <a:hlinkClick xmlns:r="http://schemas.openxmlformats.org/officeDocument/2006/relationships" r:id=""/>
            </a:rPr>
            <a:t>ngeorgiadis@vrs.gr</a:t>
          </a:r>
          <a:endParaRPr lang="en-US" sz="1100" b="0" i="0">
            <a:solidFill>
              <a:schemeClr val="dk1"/>
            </a:solidFill>
            <a:latin typeface="+mn-lt"/>
            <a:ea typeface="+mn-ea"/>
            <a:cs typeface="+mn-cs"/>
          </a:endParaRPr>
        </a:p>
        <a:p>
          <a:endParaRPr lang="el-GR" sz="1100"/>
        </a:p>
      </xdr:txBody>
    </xdr:sp>
    <xdr:clientData/>
  </xdr:twoCellAnchor>
  <xdr:twoCellAnchor editAs="oneCell">
    <xdr:from>
      <xdr:col>4</xdr:col>
      <xdr:colOff>1</xdr:colOff>
      <xdr:row>8</xdr:row>
      <xdr:rowOff>169335</xdr:rowOff>
    </xdr:from>
    <xdr:to>
      <xdr:col>5</xdr:col>
      <xdr:colOff>402167</xdr:colOff>
      <xdr:row>14</xdr:row>
      <xdr:rowOff>35833</xdr:rowOff>
    </xdr:to>
    <xdr:pic>
      <xdr:nvPicPr>
        <xdr:cNvPr id="4" name="Picture 4"/>
        <xdr:cNvPicPr>
          <a:picLocks noChangeAspect="1" noChangeArrowheads="1"/>
        </xdr:cNvPicPr>
      </xdr:nvPicPr>
      <xdr:blipFill>
        <a:blip xmlns:r="http://schemas.openxmlformats.org/officeDocument/2006/relationships" r:embed="rId1"/>
        <a:srcRect/>
        <a:stretch>
          <a:fillRect/>
        </a:stretch>
      </xdr:blipFill>
      <xdr:spPr bwMode="auto">
        <a:xfrm>
          <a:off x="2438401" y="1693335"/>
          <a:ext cx="1011766" cy="1009498"/>
        </a:xfrm>
        <a:prstGeom prst="rect">
          <a:avLst/>
        </a:prstGeom>
        <a:noFill/>
        <a:ln w="1">
          <a:noFill/>
          <a:miter lim="800000"/>
          <a:headEnd/>
          <a:tailEnd type="none" w="med" len="med"/>
        </a:ln>
        <a:effectLst/>
      </xdr:spPr>
    </xdr:pic>
    <xdr:clientData/>
  </xdr:twoCellAnchor>
  <xdr:twoCellAnchor editAs="oneCell">
    <xdr:from>
      <xdr:col>4</xdr:col>
      <xdr:colOff>0</xdr:colOff>
      <xdr:row>2</xdr:row>
      <xdr:rowOff>105848</xdr:rowOff>
    </xdr:from>
    <xdr:to>
      <xdr:col>12</xdr:col>
      <xdr:colOff>363643</xdr:colOff>
      <xdr:row>6</xdr:row>
      <xdr:rowOff>23892</xdr:rowOff>
    </xdr:to>
    <xdr:pic>
      <xdr:nvPicPr>
        <xdr:cNvPr id="6" name="7 - Εικόνα"/>
        <xdr:cNvPicPr/>
      </xdr:nvPicPr>
      <xdr:blipFill>
        <a:blip xmlns:r="http://schemas.openxmlformats.org/officeDocument/2006/relationships" r:embed="rId2" cstate="print"/>
        <a:srcRect/>
        <a:stretch>
          <a:fillRect/>
        </a:stretch>
      </xdr:blipFill>
      <xdr:spPr bwMode="auto">
        <a:xfrm>
          <a:off x="2438400" y="486848"/>
          <a:ext cx="5240443" cy="680044"/>
        </a:xfrm>
        <a:prstGeom prst="rect">
          <a:avLst/>
        </a:prstGeom>
        <a:noFill/>
        <a:ln w="9525">
          <a:noFill/>
          <a:miter lim="800000"/>
          <a:headEnd/>
          <a:tailEnd/>
        </a:ln>
      </xdr:spPr>
    </xdr:pic>
    <xdr:clientData/>
  </xdr:twoCellAnchor>
  <xdr:twoCellAnchor>
    <xdr:from>
      <xdr:col>6</xdr:col>
      <xdr:colOff>0</xdr:colOff>
      <xdr:row>19</xdr:row>
      <xdr:rowOff>63497</xdr:rowOff>
    </xdr:from>
    <xdr:to>
      <xdr:col>15</xdr:col>
      <xdr:colOff>600074</xdr:colOff>
      <xdr:row>32</xdr:row>
      <xdr:rowOff>116414</xdr:rowOff>
    </xdr:to>
    <xdr:sp macro="" textlink="">
      <xdr:nvSpPr>
        <xdr:cNvPr id="7" name="8 - TextBox"/>
        <xdr:cNvSpPr txBox="1"/>
      </xdr:nvSpPr>
      <xdr:spPr>
        <a:xfrm>
          <a:off x="3657600" y="5206997"/>
          <a:ext cx="6086474" cy="252941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US" sz="1100" b="1"/>
            <a:t>THE FINANCE</a:t>
          </a:r>
          <a:r>
            <a:rPr lang="en-US" sz="1100" b="1" baseline="0"/>
            <a:t> CLUB OF UNIVERSITY OF MACEDONIA      </a:t>
          </a:r>
          <a:endParaRPr lang="en-US" sz="1100" b="1"/>
        </a:p>
        <a:p>
          <a:endParaRPr lang="en-US" sz="1100"/>
        </a:p>
        <a:p>
          <a:r>
            <a:rPr lang="en-US" sz="1100" b="0" i="0" u="none" strike="noStrike">
              <a:solidFill>
                <a:schemeClr val="dk1"/>
              </a:solidFill>
              <a:latin typeface="+mn-lt"/>
              <a:ea typeface="+mn-ea"/>
              <a:cs typeface="+mn-cs"/>
            </a:rPr>
            <a:t>The Finance Club of University of Macedonia is an independent student organization founded by students of UoM (www.uom.gr) that aims to build strong relations between the market and the University. Though based in the University of Macedonia, it also operates via associates in</a:t>
          </a:r>
          <a:r>
            <a:rPr lang="el-GR" sz="1100" b="0" i="0" u="none" strike="noStrike">
              <a:solidFill>
                <a:schemeClr val="dk1"/>
              </a:solidFill>
              <a:latin typeface="+mn-lt"/>
              <a:ea typeface="+mn-ea"/>
              <a:cs typeface="+mn-cs"/>
            </a:rPr>
            <a:t> </a:t>
          </a:r>
          <a:r>
            <a:rPr lang="en-US" sz="1100" b="0" i="0" u="none" strike="noStrike">
              <a:solidFill>
                <a:schemeClr val="dk1"/>
              </a:solidFill>
              <a:latin typeface="+mn-lt"/>
              <a:ea typeface="+mn-ea"/>
              <a:cs typeface="+mn-cs"/>
            </a:rPr>
            <a:t>the Aristotle University of Thessaloniki and other institutions. Our goal is to give our members the chance to view the market in a more practical approach rather than the abstract knowledge offered by the university. In order to achieve this goal, we organize various events like conferences, workshops and seminars. Moreover, we cooperate with companies by taking up real case projects to work on along with the managers of our associated companies. Finally, we are trying to build and expand our network among students, market professionals and professors giving our members a very broad pool of potential partners and employers. </a:t>
          </a:r>
          <a:endParaRPr lang="en-US" sz="1100"/>
        </a:p>
        <a:p>
          <a:endParaRPr lang="en-US" sz="1100"/>
        </a:p>
        <a:p>
          <a:r>
            <a:rPr lang="en-US" sz="1100"/>
            <a:t>Research Contributors: </a:t>
          </a:r>
          <a:r>
            <a:rPr lang="en-US" sz="1100" b="1">
              <a:solidFill>
                <a:schemeClr val="dk1"/>
              </a:solidFill>
              <a:latin typeface="+mn-lt"/>
              <a:ea typeface="+mn-ea"/>
              <a:cs typeface="+mn-cs"/>
            </a:rPr>
            <a:t>Konstantinos Andreou </a:t>
          </a:r>
          <a:endParaRPr lang="el-GR" sz="1100" b="1"/>
        </a:p>
      </xdr:txBody>
    </xdr:sp>
    <xdr:clientData/>
  </xdr:twoCellAnchor>
  <xdr:twoCellAnchor editAs="oneCell">
    <xdr:from>
      <xdr:col>3</xdr:col>
      <xdr:colOff>603251</xdr:colOff>
      <xdr:row>22</xdr:row>
      <xdr:rowOff>116417</xdr:rowOff>
    </xdr:from>
    <xdr:to>
      <xdr:col>5</xdr:col>
      <xdr:colOff>508001</xdr:colOff>
      <xdr:row>28</xdr:row>
      <xdr:rowOff>105834</xdr:rowOff>
    </xdr:to>
    <xdr:pic>
      <xdr:nvPicPr>
        <xdr:cNvPr id="8" name="9 - Εικόνα" descr="Finance-Club-in-the-University-of-Macedonia-logo.png"/>
        <xdr:cNvPicPr>
          <a:picLocks noChangeAspect="1"/>
        </xdr:cNvPicPr>
      </xdr:nvPicPr>
      <xdr:blipFill>
        <a:blip xmlns:r="http://schemas.openxmlformats.org/officeDocument/2006/relationships" r:embed="rId3" cstate="print"/>
        <a:stretch>
          <a:fillRect/>
        </a:stretch>
      </xdr:blipFill>
      <xdr:spPr>
        <a:xfrm>
          <a:off x="2432051" y="5831417"/>
          <a:ext cx="1123950" cy="113241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user/AppData/Roaming/Microsoft/Excel/Documents%20and%20Settings/panagiotis/Local%20Settings/Temporary%20Internet%20Files/OLK98/_BVIC_European_Real_Estate_Cos_Valuation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ROCHE%20Flash%20Note%20by%20VRS%202014\WASTE%20SOLUTIONS%20Business%20Plan%20by%20V%20R%20S\Documents%20and%20Settings\panagiotis\Local%20Settings\Temporary%20Internet%20Files\OLK98\_BVIC_European_Real_Estate_Cos_Valuations.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Big Table"/>
    </sheetNames>
    <sheetDataSet>
      <sheetData sheetId="0"/>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Big Table"/>
    </sheetNames>
    <sheetDataSet>
      <sheetData sheetId="0"/>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iraj.g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C1:DA24"/>
  <sheetViews>
    <sheetView showGridLines="0" zoomScale="90" zoomScaleNormal="90" workbookViewId="0">
      <selection activeCell="C26" sqref="C26:J26"/>
    </sheetView>
  </sheetViews>
  <sheetFormatPr defaultRowHeight="15"/>
  <cols>
    <col min="1" max="3" width="3.7109375" style="182" customWidth="1"/>
    <col min="4" max="4" width="36.5703125" style="182" customWidth="1"/>
    <col min="5" max="12" width="3.7109375" style="182" customWidth="1"/>
    <col min="13" max="13" width="3.7109375" style="183" customWidth="1"/>
    <col min="14" max="14" width="23.85546875" style="182" customWidth="1"/>
    <col min="15" max="15" width="17" style="182" customWidth="1"/>
    <col min="16" max="16" width="44" style="182" customWidth="1"/>
    <col min="17" max="17" width="19" style="183" customWidth="1"/>
    <col min="18" max="18" width="9.140625" style="182" customWidth="1"/>
    <col min="19" max="16384" width="9.140625" style="182"/>
  </cols>
  <sheetData>
    <row r="1" spans="3:105" ht="14.25" customHeight="1"/>
    <row r="2" spans="3:105" ht="14.25" customHeight="1"/>
    <row r="3" spans="3:105">
      <c r="O3" s="186"/>
    </row>
    <row r="4" spans="3:105" s="187" customFormat="1">
      <c r="M4" s="188"/>
      <c r="O4" s="189"/>
      <c r="Q4" s="188"/>
    </row>
    <row r="5" spans="3:105" s="187" customFormat="1">
      <c r="M5" s="188"/>
      <c r="O5" s="189"/>
      <c r="Q5" s="188"/>
    </row>
    <row r="6" spans="3:105" s="183" customFormat="1">
      <c r="N6" s="182"/>
      <c r="O6" s="186"/>
      <c r="P6" s="182"/>
      <c r="R6" s="182"/>
      <c r="S6" s="182"/>
      <c r="T6" s="182"/>
      <c r="U6" s="182"/>
      <c r="V6" s="182"/>
      <c r="W6" s="182"/>
      <c r="X6" s="182"/>
      <c r="Y6" s="182"/>
      <c r="Z6" s="182"/>
      <c r="AA6" s="182"/>
      <c r="AB6" s="182"/>
      <c r="AC6" s="182"/>
      <c r="AD6" s="182"/>
      <c r="AE6" s="182"/>
      <c r="AF6" s="182"/>
      <c r="AG6" s="182"/>
      <c r="AH6" s="182"/>
      <c r="AI6" s="182"/>
      <c r="AJ6" s="182"/>
      <c r="AK6" s="182"/>
      <c r="AL6" s="182"/>
      <c r="AM6" s="182"/>
      <c r="AN6" s="182"/>
      <c r="AO6" s="182"/>
      <c r="AP6" s="182"/>
      <c r="AQ6" s="182"/>
      <c r="AR6" s="182"/>
      <c r="AS6" s="182"/>
      <c r="AT6" s="182"/>
      <c r="AU6" s="182"/>
      <c r="AV6" s="182"/>
      <c r="AW6" s="182"/>
      <c r="AX6" s="182"/>
      <c r="AY6" s="182"/>
      <c r="AZ6" s="182"/>
      <c r="BA6" s="182"/>
      <c r="BB6" s="182"/>
      <c r="BC6" s="182"/>
      <c r="BD6" s="182"/>
      <c r="BE6" s="182"/>
      <c r="BF6" s="182"/>
      <c r="BG6" s="182"/>
      <c r="BH6" s="182"/>
      <c r="BI6" s="182"/>
      <c r="BJ6" s="182"/>
      <c r="BK6" s="182"/>
      <c r="BL6" s="182"/>
      <c r="BM6" s="182"/>
      <c r="BN6" s="182"/>
      <c r="BO6" s="182"/>
      <c r="BP6" s="182"/>
      <c r="BQ6" s="182"/>
      <c r="BR6" s="182"/>
      <c r="BS6" s="182"/>
      <c r="BT6" s="182"/>
      <c r="BU6" s="182"/>
      <c r="BV6" s="182"/>
      <c r="BW6" s="182"/>
      <c r="BX6" s="182"/>
      <c r="BY6" s="182"/>
      <c r="BZ6" s="182"/>
      <c r="CA6" s="182"/>
      <c r="CB6" s="182"/>
      <c r="CC6" s="182"/>
      <c r="CD6" s="182"/>
      <c r="CE6" s="182"/>
      <c r="CF6" s="182"/>
      <c r="CG6" s="182"/>
      <c r="CH6" s="182"/>
      <c r="CI6" s="182"/>
      <c r="CJ6" s="182"/>
      <c r="CK6" s="182"/>
      <c r="CL6" s="182"/>
      <c r="CM6" s="182"/>
      <c r="CN6" s="182"/>
      <c r="CO6" s="182"/>
      <c r="CP6" s="182"/>
      <c r="CQ6" s="182"/>
      <c r="CR6" s="182"/>
      <c r="CS6" s="182"/>
      <c r="CT6" s="182"/>
      <c r="CU6" s="182"/>
      <c r="CV6" s="182"/>
      <c r="CW6" s="182"/>
      <c r="CX6" s="182"/>
      <c r="CY6" s="182"/>
      <c r="CZ6" s="182"/>
      <c r="DA6" s="182"/>
    </row>
    <row r="7" spans="3:105" s="183" customFormat="1">
      <c r="N7" s="182"/>
      <c r="O7" s="186"/>
      <c r="P7" s="182"/>
      <c r="R7" s="182"/>
      <c r="S7" s="182"/>
      <c r="T7" s="182"/>
      <c r="U7" s="182"/>
      <c r="V7" s="182"/>
      <c r="W7" s="182"/>
      <c r="X7" s="182"/>
      <c r="Y7" s="182"/>
      <c r="Z7" s="182"/>
      <c r="AA7" s="182"/>
      <c r="AB7" s="182"/>
      <c r="AC7" s="182"/>
      <c r="AD7" s="182"/>
      <c r="AE7" s="182"/>
      <c r="AF7" s="182"/>
      <c r="AG7" s="182"/>
      <c r="AH7" s="182"/>
      <c r="AI7" s="182"/>
      <c r="AJ7" s="182"/>
      <c r="AK7" s="182"/>
      <c r="AL7" s="182"/>
      <c r="AM7" s="182"/>
      <c r="AN7" s="182"/>
      <c r="AO7" s="182"/>
      <c r="AP7" s="182"/>
      <c r="AQ7" s="182"/>
      <c r="AR7" s="182"/>
      <c r="AS7" s="182"/>
      <c r="AT7" s="182"/>
      <c r="AU7" s="182"/>
      <c r="AV7" s="182"/>
      <c r="AW7" s="182"/>
      <c r="AX7" s="182"/>
      <c r="AY7" s="182"/>
      <c r="AZ7" s="182"/>
      <c r="BA7" s="182"/>
      <c r="BB7" s="182"/>
      <c r="BC7" s="182"/>
      <c r="BD7" s="182"/>
      <c r="BE7" s="182"/>
      <c r="BF7" s="182"/>
      <c r="BG7" s="182"/>
      <c r="BH7" s="182"/>
      <c r="BI7" s="182"/>
      <c r="BJ7" s="182"/>
      <c r="BK7" s="182"/>
      <c r="BL7" s="182"/>
      <c r="BM7" s="182"/>
      <c r="BN7" s="182"/>
      <c r="BO7" s="182"/>
      <c r="BP7" s="182"/>
      <c r="BQ7" s="182"/>
      <c r="BR7" s="182"/>
      <c r="BS7" s="182"/>
      <c r="BT7" s="182"/>
      <c r="BU7" s="182"/>
      <c r="BV7" s="182"/>
      <c r="BW7" s="182"/>
      <c r="BX7" s="182"/>
      <c r="BY7" s="182"/>
      <c r="BZ7" s="182"/>
      <c r="CA7" s="182"/>
      <c r="CB7" s="182"/>
      <c r="CC7" s="182"/>
      <c r="CD7" s="182"/>
      <c r="CE7" s="182"/>
      <c r="CF7" s="182"/>
      <c r="CG7" s="182"/>
      <c r="CH7" s="182"/>
      <c r="CI7" s="182"/>
      <c r="CJ7" s="182"/>
      <c r="CK7" s="182"/>
      <c r="CL7" s="182"/>
      <c r="CM7" s="182"/>
      <c r="CN7" s="182"/>
      <c r="CO7" s="182"/>
      <c r="CP7" s="182"/>
      <c r="CQ7" s="182"/>
      <c r="CR7" s="182"/>
      <c r="CS7" s="182"/>
      <c r="CT7" s="182"/>
      <c r="CU7" s="182"/>
      <c r="CV7" s="182"/>
      <c r="CW7" s="182"/>
      <c r="CX7" s="182"/>
      <c r="CY7" s="182"/>
      <c r="CZ7" s="182"/>
      <c r="DA7" s="182"/>
    </row>
    <row r="8" spans="3:105" s="183" customFormat="1">
      <c r="N8" s="182"/>
      <c r="O8" s="186"/>
      <c r="P8" s="182"/>
      <c r="R8" s="182"/>
      <c r="S8" s="182"/>
      <c r="T8" s="182"/>
      <c r="U8" s="182"/>
      <c r="V8" s="182"/>
      <c r="W8" s="182"/>
      <c r="X8" s="182"/>
      <c r="Y8" s="182"/>
      <c r="Z8" s="182"/>
      <c r="AA8" s="182"/>
      <c r="AB8" s="182"/>
      <c r="AC8" s="182"/>
      <c r="AD8" s="182"/>
      <c r="AE8" s="182"/>
      <c r="AF8" s="182"/>
      <c r="AG8" s="182"/>
      <c r="AH8" s="182"/>
      <c r="AI8" s="182"/>
      <c r="AJ8" s="182"/>
      <c r="AK8" s="182"/>
      <c r="AL8" s="182"/>
      <c r="AM8" s="182"/>
      <c r="AN8" s="182"/>
      <c r="AO8" s="182"/>
      <c r="AP8" s="182"/>
      <c r="AQ8" s="182"/>
      <c r="AR8" s="182"/>
      <c r="AS8" s="182"/>
      <c r="AT8" s="182"/>
      <c r="AU8" s="182"/>
      <c r="AV8" s="182"/>
      <c r="AW8" s="182"/>
      <c r="AX8" s="182"/>
      <c r="AY8" s="182"/>
      <c r="AZ8" s="182"/>
      <c r="BA8" s="182"/>
      <c r="BB8" s="182"/>
      <c r="BC8" s="182"/>
      <c r="BD8" s="182"/>
      <c r="BE8" s="182"/>
      <c r="BF8" s="182"/>
      <c r="BG8" s="182"/>
      <c r="BH8" s="182"/>
      <c r="BI8" s="182"/>
      <c r="BJ8" s="182"/>
      <c r="BK8" s="182"/>
      <c r="BL8" s="182"/>
      <c r="BM8" s="182"/>
      <c r="BN8" s="182"/>
      <c r="BO8" s="182"/>
      <c r="BP8" s="182"/>
      <c r="BQ8" s="182"/>
      <c r="BR8" s="182"/>
      <c r="BS8" s="182"/>
      <c r="BT8" s="182"/>
      <c r="BU8" s="182"/>
      <c r="BV8" s="182"/>
      <c r="BW8" s="182"/>
      <c r="BX8" s="182"/>
      <c r="BY8" s="182"/>
      <c r="BZ8" s="182"/>
      <c r="CA8" s="182"/>
      <c r="CB8" s="182"/>
      <c r="CC8" s="182"/>
      <c r="CD8" s="182"/>
      <c r="CE8" s="182"/>
      <c r="CF8" s="182"/>
      <c r="CG8" s="182"/>
      <c r="CH8" s="182"/>
      <c r="CI8" s="182"/>
      <c r="CJ8" s="182"/>
      <c r="CK8" s="182"/>
      <c r="CL8" s="182"/>
      <c r="CM8" s="182"/>
      <c r="CN8" s="182"/>
      <c r="CO8" s="182"/>
      <c r="CP8" s="182"/>
      <c r="CQ8" s="182"/>
      <c r="CR8" s="182"/>
      <c r="CS8" s="182"/>
      <c r="CT8" s="182"/>
      <c r="CU8" s="182"/>
      <c r="CV8" s="182"/>
      <c r="CW8" s="182"/>
      <c r="CX8" s="182"/>
      <c r="CY8" s="182"/>
      <c r="CZ8" s="182"/>
      <c r="DA8" s="182"/>
    </row>
    <row r="9" spans="3:105" s="183" customFormat="1">
      <c r="N9" s="182"/>
      <c r="O9" s="186"/>
      <c r="P9" s="182"/>
      <c r="R9" s="182"/>
      <c r="S9" s="182"/>
      <c r="T9" s="182"/>
      <c r="U9" s="182"/>
      <c r="V9" s="182"/>
      <c r="W9" s="182"/>
      <c r="X9" s="182"/>
      <c r="Y9" s="182"/>
      <c r="Z9" s="182"/>
      <c r="AA9" s="182"/>
      <c r="AB9" s="182"/>
      <c r="AC9" s="182"/>
      <c r="AD9" s="182"/>
      <c r="AE9" s="182"/>
      <c r="AF9" s="182"/>
      <c r="AG9" s="182"/>
      <c r="AH9" s="182"/>
      <c r="AI9" s="182"/>
      <c r="AJ9" s="182"/>
      <c r="AK9" s="182"/>
      <c r="AL9" s="182"/>
      <c r="AM9" s="182"/>
      <c r="AN9" s="182"/>
      <c r="AO9" s="182"/>
      <c r="AP9" s="182"/>
      <c r="AQ9" s="182"/>
      <c r="AR9" s="182"/>
      <c r="AS9" s="182"/>
      <c r="AT9" s="182"/>
      <c r="AU9" s="182"/>
      <c r="AV9" s="182"/>
      <c r="AW9" s="182"/>
      <c r="AX9" s="182"/>
      <c r="AY9" s="182"/>
      <c r="AZ9" s="182"/>
      <c r="BA9" s="182"/>
      <c r="BB9" s="182"/>
      <c r="BC9" s="182"/>
      <c r="BD9" s="182"/>
      <c r="BE9" s="182"/>
      <c r="BF9" s="182"/>
      <c r="BG9" s="182"/>
      <c r="BH9" s="182"/>
      <c r="BI9" s="182"/>
      <c r="BJ9" s="182"/>
      <c r="BK9" s="182"/>
      <c r="BL9" s="182"/>
      <c r="BM9" s="182"/>
      <c r="BN9" s="182"/>
      <c r="BO9" s="182"/>
      <c r="BP9" s="182"/>
      <c r="BQ9" s="182"/>
      <c r="BR9" s="182"/>
      <c r="BS9" s="182"/>
      <c r="BT9" s="182"/>
      <c r="BU9" s="182"/>
      <c r="BV9" s="182"/>
      <c r="BW9" s="182"/>
      <c r="BX9" s="182"/>
      <c r="BY9" s="182"/>
      <c r="BZ9" s="182"/>
      <c r="CA9" s="182"/>
      <c r="CB9" s="182"/>
      <c r="CC9" s="182"/>
      <c r="CD9" s="182"/>
      <c r="CE9" s="182"/>
      <c r="CF9" s="182"/>
      <c r="CG9" s="182"/>
      <c r="CH9" s="182"/>
      <c r="CI9" s="182"/>
      <c r="CJ9" s="182"/>
      <c r="CK9" s="182"/>
      <c r="CL9" s="182"/>
      <c r="CM9" s="182"/>
      <c r="CN9" s="182"/>
      <c r="CO9" s="182"/>
      <c r="CP9" s="182"/>
      <c r="CQ9" s="182"/>
      <c r="CR9" s="182"/>
      <c r="CS9" s="182"/>
      <c r="CT9" s="182"/>
      <c r="CU9" s="182"/>
      <c r="CV9" s="182"/>
      <c r="CW9" s="182"/>
      <c r="CX9" s="182"/>
      <c r="CY9" s="182"/>
      <c r="CZ9" s="182"/>
      <c r="DA9" s="182"/>
    </row>
    <row r="10" spans="3:105" s="183" customFormat="1">
      <c r="N10" s="182"/>
      <c r="O10" s="182"/>
      <c r="P10" s="182"/>
      <c r="R10" s="182"/>
      <c r="S10" s="182"/>
      <c r="T10" s="182"/>
      <c r="U10" s="182"/>
      <c r="V10" s="182"/>
      <c r="W10" s="182"/>
      <c r="X10" s="182"/>
      <c r="Y10" s="182"/>
      <c r="Z10" s="182"/>
      <c r="AA10" s="182"/>
      <c r="AB10" s="182"/>
      <c r="AC10" s="182"/>
      <c r="AD10" s="182"/>
      <c r="AE10" s="182"/>
      <c r="AF10" s="182"/>
      <c r="AG10" s="182"/>
      <c r="AH10" s="182"/>
      <c r="AI10" s="182"/>
      <c r="AJ10" s="182"/>
      <c r="AK10" s="182"/>
      <c r="AL10" s="182"/>
      <c r="AM10" s="182"/>
      <c r="AN10" s="182"/>
      <c r="AO10" s="182"/>
      <c r="AP10" s="182"/>
      <c r="AQ10" s="182"/>
      <c r="AR10" s="182"/>
      <c r="AS10" s="182"/>
      <c r="AT10" s="182"/>
      <c r="AU10" s="182"/>
      <c r="AV10" s="182"/>
      <c r="AW10" s="182"/>
      <c r="AX10" s="182"/>
      <c r="AY10" s="182"/>
      <c r="AZ10" s="182"/>
      <c r="BA10" s="182"/>
      <c r="BB10" s="182"/>
      <c r="BC10" s="182"/>
      <c r="BD10" s="182"/>
      <c r="BE10" s="182"/>
      <c r="BF10" s="182"/>
      <c r="BG10" s="182"/>
      <c r="BH10" s="182"/>
      <c r="BI10" s="182"/>
      <c r="BJ10" s="182"/>
      <c r="BK10" s="182"/>
      <c r="BL10" s="182"/>
      <c r="BM10" s="182"/>
      <c r="BN10" s="182"/>
      <c r="BO10" s="182"/>
      <c r="BP10" s="182"/>
      <c r="BQ10" s="182"/>
      <c r="BR10" s="182"/>
      <c r="BS10" s="182"/>
      <c r="BT10" s="182"/>
      <c r="BU10" s="182"/>
      <c r="BV10" s="182"/>
      <c r="BW10" s="182"/>
      <c r="BX10" s="182"/>
      <c r="BY10" s="182"/>
      <c r="BZ10" s="182"/>
      <c r="CA10" s="182"/>
      <c r="CB10" s="182"/>
      <c r="CC10" s="182"/>
      <c r="CD10" s="182"/>
      <c r="CE10" s="182"/>
      <c r="CF10" s="182"/>
      <c r="CG10" s="182"/>
      <c r="CH10" s="182"/>
      <c r="CI10" s="182"/>
      <c r="CJ10" s="182"/>
      <c r="CK10" s="182"/>
      <c r="CL10" s="182"/>
      <c r="CM10" s="182"/>
      <c r="CN10" s="182"/>
      <c r="CO10" s="182"/>
      <c r="CP10" s="182"/>
      <c r="CQ10" s="182"/>
      <c r="CR10" s="182"/>
      <c r="CS10" s="182"/>
      <c r="CT10" s="182"/>
      <c r="CU10" s="182"/>
      <c r="CV10" s="182"/>
      <c r="CW10" s="182"/>
      <c r="CX10" s="182"/>
      <c r="CY10" s="182"/>
      <c r="CZ10" s="182"/>
      <c r="DA10" s="182"/>
    </row>
    <row r="11" spans="3:105" s="183" customFormat="1">
      <c r="C11" s="184"/>
      <c r="D11" s="184"/>
      <c r="E11" s="184"/>
      <c r="F11" s="184"/>
      <c r="G11" s="184"/>
      <c r="H11" s="184"/>
      <c r="I11" s="184"/>
      <c r="J11" s="184"/>
      <c r="N11" s="182"/>
      <c r="O11" s="182"/>
      <c r="P11" s="182"/>
      <c r="R11" s="182"/>
      <c r="S11" s="182"/>
      <c r="T11" s="182"/>
      <c r="U11" s="182"/>
      <c r="V11" s="182"/>
      <c r="W11" s="182"/>
      <c r="X11" s="182"/>
      <c r="Y11" s="182"/>
      <c r="Z11" s="182"/>
      <c r="AA11" s="182"/>
      <c r="AB11" s="182"/>
      <c r="AC11" s="182"/>
      <c r="AD11" s="182"/>
      <c r="AE11" s="182"/>
      <c r="AF11" s="182"/>
      <c r="AG11" s="182"/>
      <c r="AH11" s="182"/>
      <c r="AI11" s="182"/>
      <c r="AJ11" s="182"/>
      <c r="AK11" s="182"/>
      <c r="AL11" s="182"/>
      <c r="AM11" s="182"/>
      <c r="AN11" s="182"/>
      <c r="AO11" s="182"/>
      <c r="AP11" s="182"/>
      <c r="AQ11" s="182"/>
      <c r="AR11" s="182"/>
      <c r="AS11" s="182"/>
      <c r="AT11" s="182"/>
      <c r="AU11" s="182"/>
      <c r="AV11" s="182"/>
      <c r="AW11" s="182"/>
      <c r="AX11" s="182"/>
      <c r="AY11" s="182"/>
      <c r="AZ11" s="182"/>
      <c r="BA11" s="182"/>
      <c r="BB11" s="182"/>
      <c r="BC11" s="182"/>
      <c r="BD11" s="182"/>
      <c r="BE11" s="182"/>
      <c r="BF11" s="182"/>
      <c r="BG11" s="182"/>
      <c r="BH11" s="182"/>
      <c r="BI11" s="182"/>
      <c r="BJ11" s="182"/>
      <c r="BK11" s="182"/>
      <c r="BL11" s="182"/>
      <c r="BM11" s="182"/>
      <c r="BN11" s="182"/>
      <c r="BO11" s="182"/>
      <c r="BP11" s="182"/>
      <c r="BQ11" s="182"/>
      <c r="BR11" s="182"/>
      <c r="BS11" s="182"/>
      <c r="BT11" s="182"/>
      <c r="BU11" s="182"/>
      <c r="BV11" s="182"/>
      <c r="BW11" s="182"/>
      <c r="BX11" s="182"/>
      <c r="BY11" s="182"/>
      <c r="BZ11" s="182"/>
      <c r="CA11" s="182"/>
      <c r="CB11" s="182"/>
      <c r="CC11" s="182"/>
      <c r="CD11" s="182"/>
      <c r="CE11" s="182"/>
      <c r="CF11" s="182"/>
      <c r="CG11" s="182"/>
      <c r="CH11" s="182"/>
      <c r="CI11" s="182"/>
      <c r="CJ11" s="182"/>
      <c r="CK11" s="182"/>
      <c r="CL11" s="182"/>
      <c r="CM11" s="182"/>
      <c r="CN11" s="182"/>
      <c r="CO11" s="182"/>
      <c r="CP11" s="182"/>
      <c r="CQ11" s="182"/>
      <c r="CR11" s="182"/>
      <c r="CS11" s="182"/>
      <c r="CT11" s="182"/>
      <c r="CU11" s="182"/>
      <c r="CV11" s="182"/>
      <c r="CW11" s="182"/>
      <c r="CX11" s="182"/>
      <c r="CY11" s="182"/>
      <c r="CZ11" s="182"/>
      <c r="DA11" s="182"/>
    </row>
    <row r="12" spans="3:105" s="183" customFormat="1" ht="15.75">
      <c r="C12" s="184"/>
      <c r="D12" s="185"/>
      <c r="E12" s="184"/>
      <c r="F12" s="184"/>
      <c r="G12" s="184"/>
      <c r="H12" s="184"/>
      <c r="I12" s="184"/>
      <c r="J12" s="184"/>
      <c r="N12" s="182"/>
      <c r="O12" s="182"/>
      <c r="P12" s="182"/>
      <c r="R12" s="182"/>
      <c r="S12" s="182"/>
      <c r="T12" s="182"/>
      <c r="U12" s="182"/>
      <c r="V12" s="182"/>
      <c r="W12" s="182"/>
      <c r="X12" s="182"/>
      <c r="Y12" s="182"/>
      <c r="Z12" s="182"/>
      <c r="AA12" s="182"/>
      <c r="AB12" s="182"/>
      <c r="AC12" s="182"/>
      <c r="AD12" s="182"/>
      <c r="AE12" s="182"/>
      <c r="AF12" s="182"/>
      <c r="AG12" s="182"/>
      <c r="AH12" s="182"/>
      <c r="AI12" s="182"/>
      <c r="AJ12" s="182"/>
      <c r="AK12" s="182"/>
      <c r="AL12" s="182"/>
      <c r="AM12" s="182"/>
      <c r="AN12" s="182"/>
      <c r="AO12" s="182"/>
      <c r="AP12" s="182"/>
      <c r="AQ12" s="182"/>
      <c r="AR12" s="182"/>
      <c r="AS12" s="182"/>
      <c r="AT12" s="182"/>
      <c r="AU12" s="182"/>
      <c r="AV12" s="182"/>
      <c r="AW12" s="182"/>
      <c r="AX12" s="182"/>
      <c r="AY12" s="182"/>
      <c r="AZ12" s="182"/>
      <c r="BA12" s="182"/>
      <c r="BB12" s="182"/>
      <c r="BC12" s="182"/>
      <c r="BD12" s="182"/>
      <c r="BE12" s="182"/>
      <c r="BF12" s="182"/>
      <c r="BG12" s="182"/>
      <c r="BH12" s="182"/>
      <c r="BI12" s="182"/>
      <c r="BJ12" s="182"/>
      <c r="BK12" s="182"/>
      <c r="BL12" s="182"/>
      <c r="BM12" s="182"/>
      <c r="BN12" s="182"/>
      <c r="BO12" s="182"/>
      <c r="BP12" s="182"/>
      <c r="BQ12" s="182"/>
      <c r="BR12" s="182"/>
      <c r="BS12" s="182"/>
      <c r="BT12" s="182"/>
      <c r="BU12" s="182"/>
      <c r="BV12" s="182"/>
      <c r="BW12" s="182"/>
      <c r="BX12" s="182"/>
      <c r="BY12" s="182"/>
      <c r="BZ12" s="182"/>
      <c r="CA12" s="182"/>
      <c r="CB12" s="182"/>
      <c r="CC12" s="182"/>
      <c r="CD12" s="182"/>
      <c r="CE12" s="182"/>
      <c r="CF12" s="182"/>
      <c r="CG12" s="182"/>
      <c r="CH12" s="182"/>
      <c r="CI12" s="182"/>
      <c r="CJ12" s="182"/>
      <c r="CK12" s="182"/>
      <c r="CL12" s="182"/>
      <c r="CM12" s="182"/>
      <c r="CN12" s="182"/>
      <c r="CO12" s="182"/>
      <c r="CP12" s="182"/>
      <c r="CQ12" s="182"/>
      <c r="CR12" s="182"/>
      <c r="CS12" s="182"/>
      <c r="CT12" s="182"/>
      <c r="CU12" s="182"/>
      <c r="CV12" s="182"/>
      <c r="CW12" s="182"/>
      <c r="CX12" s="182"/>
      <c r="CY12" s="182"/>
      <c r="CZ12" s="182"/>
      <c r="DA12" s="182"/>
    </row>
    <row r="13" spans="3:105" s="183" customFormat="1" ht="15.75">
      <c r="C13" s="184"/>
      <c r="D13" s="185"/>
      <c r="E13" s="184"/>
      <c r="F13" s="184"/>
      <c r="G13" s="184"/>
      <c r="H13" s="184"/>
      <c r="I13" s="184"/>
      <c r="J13" s="184"/>
      <c r="N13" s="182"/>
      <c r="O13" s="182"/>
      <c r="P13" s="182"/>
      <c r="R13" s="182"/>
      <c r="S13" s="182"/>
      <c r="T13" s="182"/>
      <c r="U13" s="182"/>
      <c r="V13" s="182"/>
      <c r="W13" s="182"/>
      <c r="X13" s="182"/>
      <c r="Y13" s="182"/>
      <c r="Z13" s="182"/>
      <c r="AA13" s="182"/>
      <c r="AB13" s="182"/>
      <c r="AC13" s="182"/>
      <c r="AD13" s="182"/>
      <c r="AE13" s="182"/>
      <c r="AF13" s="182"/>
      <c r="AG13" s="182"/>
      <c r="AH13" s="182"/>
      <c r="AI13" s="182"/>
      <c r="AJ13" s="182"/>
      <c r="AK13" s="182"/>
      <c r="AL13" s="182"/>
      <c r="AM13" s="182"/>
      <c r="AN13" s="182"/>
      <c r="AO13" s="182"/>
      <c r="AP13" s="182"/>
      <c r="AQ13" s="182"/>
      <c r="AR13" s="182"/>
      <c r="AS13" s="182"/>
      <c r="AT13" s="182"/>
      <c r="AU13" s="182"/>
      <c r="AV13" s="182"/>
      <c r="AW13" s="182"/>
      <c r="AX13" s="182"/>
      <c r="AY13" s="182"/>
      <c r="AZ13" s="182"/>
      <c r="BA13" s="182"/>
      <c r="BB13" s="182"/>
      <c r="BC13" s="182"/>
      <c r="BD13" s="182"/>
      <c r="BE13" s="182"/>
      <c r="BF13" s="182"/>
      <c r="BG13" s="182"/>
      <c r="BH13" s="182"/>
      <c r="BI13" s="182"/>
      <c r="BJ13" s="182"/>
      <c r="BK13" s="182"/>
      <c r="BL13" s="182"/>
      <c r="BM13" s="182"/>
      <c r="BN13" s="182"/>
      <c r="BO13" s="182"/>
      <c r="BP13" s="182"/>
      <c r="BQ13" s="182"/>
      <c r="BR13" s="182"/>
      <c r="BS13" s="182"/>
      <c r="BT13" s="182"/>
      <c r="BU13" s="182"/>
      <c r="BV13" s="182"/>
      <c r="BW13" s="182"/>
      <c r="BX13" s="182"/>
      <c r="BY13" s="182"/>
      <c r="BZ13" s="182"/>
      <c r="CA13" s="182"/>
      <c r="CB13" s="182"/>
      <c r="CC13" s="182"/>
      <c r="CD13" s="182"/>
      <c r="CE13" s="182"/>
      <c r="CF13" s="182"/>
      <c r="CG13" s="182"/>
      <c r="CH13" s="182"/>
      <c r="CI13" s="182"/>
      <c r="CJ13" s="182"/>
      <c r="CK13" s="182"/>
      <c r="CL13" s="182"/>
      <c r="CM13" s="182"/>
      <c r="CN13" s="182"/>
      <c r="CO13" s="182"/>
      <c r="CP13" s="182"/>
      <c r="CQ13" s="182"/>
      <c r="CR13" s="182"/>
      <c r="CS13" s="182"/>
      <c r="CT13" s="182"/>
      <c r="CU13" s="182"/>
      <c r="CV13" s="182"/>
      <c r="CW13" s="182"/>
      <c r="CX13" s="182"/>
      <c r="CY13" s="182"/>
      <c r="CZ13" s="182"/>
      <c r="DA13" s="182"/>
    </row>
    <row r="14" spans="3:105" s="183" customFormat="1" ht="15.75">
      <c r="C14" s="184"/>
      <c r="D14" s="185"/>
      <c r="E14" s="184"/>
      <c r="F14" s="184"/>
      <c r="G14" s="184"/>
      <c r="H14" s="184"/>
      <c r="I14" s="184"/>
      <c r="J14" s="184"/>
      <c r="N14" s="182"/>
      <c r="O14" s="182"/>
      <c r="P14" s="182"/>
      <c r="R14" s="182"/>
      <c r="S14" s="182"/>
      <c r="T14" s="182"/>
      <c r="U14" s="182"/>
      <c r="V14" s="182"/>
      <c r="W14" s="182"/>
      <c r="X14" s="182"/>
      <c r="Y14" s="182"/>
      <c r="Z14" s="182"/>
      <c r="AA14" s="182"/>
      <c r="AB14" s="182"/>
      <c r="AC14" s="182"/>
      <c r="AD14" s="182"/>
      <c r="AE14" s="182"/>
      <c r="AF14" s="182"/>
      <c r="AG14" s="182"/>
      <c r="AH14" s="182"/>
      <c r="AI14" s="182"/>
      <c r="AJ14" s="182"/>
      <c r="AK14" s="182"/>
      <c r="AL14" s="182"/>
      <c r="AM14" s="182"/>
      <c r="AN14" s="182"/>
      <c r="AO14" s="182"/>
      <c r="AP14" s="182"/>
      <c r="AQ14" s="182"/>
      <c r="AR14" s="182"/>
      <c r="AS14" s="182"/>
      <c r="AT14" s="182"/>
      <c r="AU14" s="182"/>
      <c r="AV14" s="182"/>
      <c r="AW14" s="182"/>
      <c r="AX14" s="182"/>
      <c r="AY14" s="182"/>
      <c r="AZ14" s="182"/>
      <c r="BA14" s="182"/>
      <c r="BB14" s="182"/>
      <c r="BC14" s="182"/>
      <c r="BD14" s="182"/>
      <c r="BE14" s="182"/>
      <c r="BF14" s="182"/>
      <c r="BG14" s="182"/>
      <c r="BH14" s="182"/>
      <c r="BI14" s="182"/>
      <c r="BJ14" s="182"/>
      <c r="BK14" s="182"/>
      <c r="BL14" s="182"/>
      <c r="BM14" s="182"/>
      <c r="BN14" s="182"/>
      <c r="BO14" s="182"/>
      <c r="BP14" s="182"/>
      <c r="BQ14" s="182"/>
      <c r="BR14" s="182"/>
      <c r="BS14" s="182"/>
      <c r="BT14" s="182"/>
      <c r="BU14" s="182"/>
      <c r="BV14" s="182"/>
      <c r="BW14" s="182"/>
      <c r="BX14" s="182"/>
      <c r="BY14" s="182"/>
      <c r="BZ14" s="182"/>
      <c r="CA14" s="182"/>
      <c r="CB14" s="182"/>
      <c r="CC14" s="182"/>
      <c r="CD14" s="182"/>
      <c r="CE14" s="182"/>
      <c r="CF14" s="182"/>
      <c r="CG14" s="182"/>
      <c r="CH14" s="182"/>
      <c r="CI14" s="182"/>
      <c r="CJ14" s="182"/>
      <c r="CK14" s="182"/>
      <c r="CL14" s="182"/>
      <c r="CM14" s="182"/>
      <c r="CN14" s="182"/>
      <c r="CO14" s="182"/>
      <c r="CP14" s="182"/>
      <c r="CQ14" s="182"/>
      <c r="CR14" s="182"/>
      <c r="CS14" s="182"/>
      <c r="CT14" s="182"/>
      <c r="CU14" s="182"/>
      <c r="CV14" s="182"/>
      <c r="CW14" s="182"/>
      <c r="CX14" s="182"/>
      <c r="CY14" s="182"/>
      <c r="CZ14" s="182"/>
      <c r="DA14" s="182"/>
    </row>
    <row r="15" spans="3:105" s="183" customFormat="1" ht="15.75">
      <c r="C15" s="184"/>
      <c r="D15" s="185"/>
      <c r="E15" s="184"/>
      <c r="F15" s="184"/>
      <c r="G15" s="184"/>
      <c r="H15" s="184"/>
      <c r="I15" s="184"/>
      <c r="J15" s="184"/>
      <c r="N15" s="182"/>
      <c r="O15" s="182"/>
      <c r="P15" s="182"/>
      <c r="R15" s="182"/>
      <c r="S15" s="182"/>
      <c r="T15" s="182"/>
      <c r="U15" s="182"/>
      <c r="V15" s="182"/>
      <c r="W15" s="182"/>
      <c r="X15" s="182"/>
      <c r="Y15" s="182"/>
      <c r="Z15" s="182"/>
      <c r="AA15" s="182"/>
      <c r="AB15" s="182"/>
      <c r="AC15" s="182"/>
      <c r="AD15" s="182"/>
      <c r="AE15" s="182"/>
      <c r="AF15" s="182"/>
      <c r="AG15" s="182"/>
      <c r="AH15" s="182"/>
      <c r="AI15" s="182"/>
      <c r="AJ15" s="182"/>
      <c r="AK15" s="182"/>
      <c r="AL15" s="182"/>
      <c r="AM15" s="182"/>
      <c r="AN15" s="182"/>
      <c r="AO15" s="182"/>
      <c r="AP15" s="182"/>
      <c r="AQ15" s="182"/>
      <c r="AR15" s="182"/>
      <c r="AS15" s="182"/>
      <c r="AT15" s="182"/>
      <c r="AU15" s="182"/>
      <c r="AV15" s="182"/>
      <c r="AW15" s="182"/>
      <c r="AX15" s="182"/>
      <c r="AY15" s="182"/>
      <c r="AZ15" s="182"/>
      <c r="BA15" s="182"/>
      <c r="BB15" s="182"/>
      <c r="BC15" s="182"/>
      <c r="BD15" s="182"/>
      <c r="BE15" s="182"/>
      <c r="BF15" s="182"/>
      <c r="BG15" s="182"/>
      <c r="BH15" s="182"/>
      <c r="BI15" s="182"/>
      <c r="BJ15" s="182"/>
      <c r="BK15" s="182"/>
      <c r="BL15" s="182"/>
      <c r="BM15" s="182"/>
      <c r="BN15" s="182"/>
      <c r="BO15" s="182"/>
      <c r="BP15" s="182"/>
      <c r="BQ15" s="182"/>
      <c r="BR15" s="182"/>
      <c r="BS15" s="182"/>
      <c r="BT15" s="182"/>
      <c r="BU15" s="182"/>
      <c r="BV15" s="182"/>
      <c r="BW15" s="182"/>
      <c r="BX15" s="182"/>
      <c r="BY15" s="182"/>
      <c r="BZ15" s="182"/>
      <c r="CA15" s="182"/>
      <c r="CB15" s="182"/>
      <c r="CC15" s="182"/>
      <c r="CD15" s="182"/>
      <c r="CE15" s="182"/>
      <c r="CF15" s="182"/>
      <c r="CG15" s="182"/>
      <c r="CH15" s="182"/>
      <c r="CI15" s="182"/>
      <c r="CJ15" s="182"/>
      <c r="CK15" s="182"/>
      <c r="CL15" s="182"/>
      <c r="CM15" s="182"/>
      <c r="CN15" s="182"/>
      <c r="CO15" s="182"/>
      <c r="CP15" s="182"/>
      <c r="CQ15" s="182"/>
      <c r="CR15" s="182"/>
      <c r="CS15" s="182"/>
      <c r="CT15" s="182"/>
      <c r="CU15" s="182"/>
      <c r="CV15" s="182"/>
      <c r="CW15" s="182"/>
      <c r="CX15" s="182"/>
      <c r="CY15" s="182"/>
      <c r="CZ15" s="182"/>
      <c r="DA15" s="182"/>
    </row>
    <row r="16" spans="3:105" s="183" customFormat="1" ht="15.75">
      <c r="C16" s="184"/>
      <c r="D16" s="185"/>
      <c r="E16" s="184"/>
      <c r="F16" s="184"/>
      <c r="G16" s="184"/>
      <c r="H16" s="184"/>
      <c r="I16" s="184"/>
      <c r="J16" s="184"/>
      <c r="N16" s="182"/>
      <c r="O16" s="182"/>
      <c r="P16" s="182"/>
      <c r="R16" s="182"/>
      <c r="S16" s="182"/>
      <c r="T16" s="182"/>
      <c r="U16" s="182"/>
      <c r="V16" s="182"/>
      <c r="W16" s="182"/>
      <c r="X16" s="182"/>
      <c r="Y16" s="182"/>
      <c r="Z16" s="182"/>
      <c r="AA16" s="182"/>
      <c r="AB16" s="182"/>
      <c r="AC16" s="182"/>
      <c r="AD16" s="182"/>
      <c r="AE16" s="182"/>
      <c r="AF16" s="182"/>
      <c r="AG16" s="182"/>
      <c r="AH16" s="182"/>
      <c r="AI16" s="182"/>
      <c r="AJ16" s="182"/>
      <c r="AK16" s="182"/>
      <c r="AL16" s="182"/>
      <c r="AM16" s="182"/>
      <c r="AN16" s="182"/>
      <c r="AO16" s="182"/>
      <c r="AP16" s="182"/>
      <c r="AQ16" s="182"/>
      <c r="AR16" s="182"/>
      <c r="AS16" s="182"/>
      <c r="AT16" s="182"/>
      <c r="AU16" s="182"/>
      <c r="AV16" s="182"/>
      <c r="AW16" s="182"/>
      <c r="AX16" s="182"/>
      <c r="AY16" s="182"/>
      <c r="AZ16" s="182"/>
      <c r="BA16" s="182"/>
      <c r="BB16" s="182"/>
      <c r="BC16" s="182"/>
      <c r="BD16" s="182"/>
      <c r="BE16" s="182"/>
      <c r="BF16" s="182"/>
      <c r="BG16" s="182"/>
      <c r="BH16" s="182"/>
      <c r="BI16" s="182"/>
      <c r="BJ16" s="182"/>
      <c r="BK16" s="182"/>
      <c r="BL16" s="182"/>
      <c r="BM16" s="182"/>
      <c r="BN16" s="182"/>
      <c r="BO16" s="182"/>
      <c r="BP16" s="182"/>
      <c r="BQ16" s="182"/>
      <c r="BR16" s="182"/>
      <c r="BS16" s="182"/>
      <c r="BT16" s="182"/>
      <c r="BU16" s="182"/>
      <c r="BV16" s="182"/>
      <c r="BW16" s="182"/>
      <c r="BX16" s="182"/>
      <c r="BY16" s="182"/>
      <c r="BZ16" s="182"/>
      <c r="CA16" s="182"/>
      <c r="CB16" s="182"/>
      <c r="CC16" s="182"/>
      <c r="CD16" s="182"/>
      <c r="CE16" s="182"/>
      <c r="CF16" s="182"/>
      <c r="CG16" s="182"/>
      <c r="CH16" s="182"/>
      <c r="CI16" s="182"/>
      <c r="CJ16" s="182"/>
      <c r="CK16" s="182"/>
      <c r="CL16" s="182"/>
      <c r="CM16" s="182"/>
      <c r="CN16" s="182"/>
      <c r="CO16" s="182"/>
      <c r="CP16" s="182"/>
      <c r="CQ16" s="182"/>
      <c r="CR16" s="182"/>
      <c r="CS16" s="182"/>
      <c r="CT16" s="182"/>
      <c r="CU16" s="182"/>
      <c r="CV16" s="182"/>
      <c r="CW16" s="182"/>
      <c r="CX16" s="182"/>
      <c r="CY16" s="182"/>
      <c r="CZ16" s="182"/>
      <c r="DA16" s="182"/>
    </row>
    <row r="17" spans="3:105" s="183" customFormat="1">
      <c r="C17" s="184"/>
      <c r="D17" s="184"/>
      <c r="E17" s="184"/>
      <c r="F17" s="184"/>
      <c r="G17" s="184"/>
      <c r="H17" s="184"/>
      <c r="I17" s="184"/>
      <c r="J17" s="184"/>
      <c r="N17" s="182"/>
      <c r="O17" s="182"/>
      <c r="P17" s="182"/>
      <c r="R17" s="182"/>
      <c r="S17" s="182"/>
      <c r="T17" s="182"/>
      <c r="U17" s="182"/>
      <c r="V17" s="182"/>
      <c r="W17" s="182"/>
      <c r="X17" s="182"/>
      <c r="Y17" s="182"/>
      <c r="Z17" s="182"/>
      <c r="AA17" s="182"/>
      <c r="AB17" s="182"/>
      <c r="AC17" s="182"/>
      <c r="AD17" s="182"/>
      <c r="AE17" s="182"/>
      <c r="AF17" s="182"/>
      <c r="AG17" s="182"/>
      <c r="AH17" s="182"/>
      <c r="AI17" s="182"/>
      <c r="AJ17" s="182"/>
      <c r="AK17" s="182"/>
      <c r="AL17" s="182"/>
      <c r="AM17" s="182"/>
      <c r="AN17" s="182"/>
      <c r="AO17" s="182"/>
      <c r="AP17" s="182"/>
      <c r="AQ17" s="182"/>
      <c r="AR17" s="182"/>
      <c r="AS17" s="182"/>
      <c r="AT17" s="182"/>
      <c r="AU17" s="182"/>
      <c r="AV17" s="182"/>
      <c r="AW17" s="182"/>
      <c r="AX17" s="182"/>
      <c r="AY17" s="182"/>
      <c r="AZ17" s="182"/>
      <c r="BA17" s="182"/>
      <c r="BB17" s="182"/>
      <c r="BC17" s="182"/>
      <c r="BD17" s="182"/>
      <c r="BE17" s="182"/>
      <c r="BF17" s="182"/>
      <c r="BG17" s="182"/>
      <c r="BH17" s="182"/>
      <c r="BI17" s="182"/>
      <c r="BJ17" s="182"/>
      <c r="BK17" s="182"/>
      <c r="BL17" s="182"/>
      <c r="BM17" s="182"/>
      <c r="BN17" s="182"/>
      <c r="BO17" s="182"/>
      <c r="BP17" s="182"/>
      <c r="BQ17" s="182"/>
      <c r="BR17" s="182"/>
      <c r="BS17" s="182"/>
      <c r="BT17" s="182"/>
      <c r="BU17" s="182"/>
      <c r="BV17" s="182"/>
      <c r="BW17" s="182"/>
      <c r="BX17" s="182"/>
      <c r="BY17" s="182"/>
      <c r="BZ17" s="182"/>
      <c r="CA17" s="182"/>
      <c r="CB17" s="182"/>
      <c r="CC17" s="182"/>
      <c r="CD17" s="182"/>
      <c r="CE17" s="182"/>
      <c r="CF17" s="182"/>
      <c r="CG17" s="182"/>
      <c r="CH17" s="182"/>
      <c r="CI17" s="182"/>
      <c r="CJ17" s="182"/>
      <c r="CK17" s="182"/>
      <c r="CL17" s="182"/>
      <c r="CM17" s="182"/>
      <c r="CN17" s="182"/>
      <c r="CO17" s="182"/>
      <c r="CP17" s="182"/>
      <c r="CQ17" s="182"/>
      <c r="CR17" s="182"/>
      <c r="CS17" s="182"/>
      <c r="CT17" s="182"/>
      <c r="CU17" s="182"/>
      <c r="CV17" s="182"/>
      <c r="CW17" s="182"/>
      <c r="CX17" s="182"/>
      <c r="CY17" s="182"/>
      <c r="CZ17" s="182"/>
      <c r="DA17" s="182"/>
    </row>
    <row r="18" spans="3:105" s="183" customFormat="1" ht="15.75">
      <c r="C18" s="184"/>
      <c r="D18" s="185"/>
      <c r="E18" s="184"/>
      <c r="F18" s="184"/>
      <c r="G18" s="184"/>
      <c r="H18" s="184"/>
      <c r="I18" s="184"/>
      <c r="J18" s="184"/>
      <c r="N18" s="182"/>
      <c r="O18" s="182"/>
      <c r="P18" s="182"/>
      <c r="R18" s="182"/>
      <c r="S18" s="182"/>
      <c r="T18" s="182"/>
      <c r="U18" s="182"/>
      <c r="V18" s="182"/>
      <c r="W18" s="182"/>
      <c r="X18" s="182"/>
      <c r="Y18" s="182"/>
      <c r="Z18" s="182"/>
      <c r="AA18" s="182"/>
      <c r="AB18" s="182"/>
      <c r="AC18" s="182"/>
      <c r="AD18" s="182"/>
      <c r="AE18" s="182"/>
      <c r="AF18" s="182"/>
      <c r="AG18" s="182"/>
      <c r="AH18" s="182"/>
      <c r="AI18" s="182"/>
      <c r="AJ18" s="182"/>
      <c r="AK18" s="182"/>
      <c r="AL18" s="182"/>
      <c r="AM18" s="182"/>
      <c r="AN18" s="182"/>
      <c r="AO18" s="182"/>
      <c r="AP18" s="182"/>
      <c r="AQ18" s="182"/>
      <c r="AR18" s="182"/>
      <c r="AS18" s="182"/>
      <c r="AT18" s="182"/>
      <c r="AU18" s="182"/>
      <c r="AV18" s="182"/>
      <c r="AW18" s="182"/>
      <c r="AX18" s="182"/>
      <c r="AY18" s="182"/>
      <c r="AZ18" s="182"/>
      <c r="BA18" s="182"/>
      <c r="BB18" s="182"/>
      <c r="BC18" s="182"/>
      <c r="BD18" s="182"/>
      <c r="BE18" s="182"/>
      <c r="BF18" s="182"/>
      <c r="BG18" s="182"/>
      <c r="BH18" s="182"/>
      <c r="BI18" s="182"/>
      <c r="BJ18" s="182"/>
      <c r="BK18" s="182"/>
      <c r="BL18" s="182"/>
      <c r="BM18" s="182"/>
      <c r="BN18" s="182"/>
      <c r="BO18" s="182"/>
      <c r="BP18" s="182"/>
      <c r="BQ18" s="182"/>
      <c r="BR18" s="182"/>
      <c r="BS18" s="182"/>
      <c r="BT18" s="182"/>
      <c r="BU18" s="182"/>
      <c r="BV18" s="182"/>
      <c r="BW18" s="182"/>
      <c r="BX18" s="182"/>
      <c r="BY18" s="182"/>
      <c r="BZ18" s="182"/>
      <c r="CA18" s="182"/>
      <c r="CB18" s="182"/>
      <c r="CC18" s="182"/>
      <c r="CD18" s="182"/>
      <c r="CE18" s="182"/>
      <c r="CF18" s="182"/>
      <c r="CG18" s="182"/>
      <c r="CH18" s="182"/>
      <c r="CI18" s="182"/>
      <c r="CJ18" s="182"/>
      <c r="CK18" s="182"/>
      <c r="CL18" s="182"/>
      <c r="CM18" s="182"/>
      <c r="CN18" s="182"/>
      <c r="CO18" s="182"/>
      <c r="CP18" s="182"/>
      <c r="CQ18" s="182"/>
      <c r="CR18" s="182"/>
      <c r="CS18" s="182"/>
      <c r="CT18" s="182"/>
      <c r="CU18" s="182"/>
      <c r="CV18" s="182"/>
      <c r="CW18" s="182"/>
      <c r="CX18" s="182"/>
      <c r="CY18" s="182"/>
      <c r="CZ18" s="182"/>
      <c r="DA18" s="182"/>
    </row>
    <row r="19" spans="3:105" s="183" customFormat="1" ht="15.75">
      <c r="C19" s="184"/>
      <c r="D19" s="185"/>
      <c r="E19" s="184"/>
      <c r="F19" s="184"/>
      <c r="G19" s="184"/>
      <c r="H19" s="184"/>
      <c r="I19" s="184"/>
      <c r="J19" s="184"/>
      <c r="N19" s="182"/>
      <c r="O19" s="182"/>
      <c r="P19" s="182"/>
      <c r="R19" s="182"/>
      <c r="S19" s="182"/>
      <c r="T19" s="182"/>
      <c r="U19" s="182"/>
      <c r="V19" s="182"/>
      <c r="W19" s="182"/>
      <c r="X19" s="182"/>
      <c r="Y19" s="182"/>
      <c r="Z19" s="182"/>
      <c r="AA19" s="182"/>
      <c r="AB19" s="182"/>
      <c r="AC19" s="182"/>
      <c r="AD19" s="182"/>
      <c r="AE19" s="182"/>
      <c r="AF19" s="182"/>
      <c r="AG19" s="182"/>
      <c r="AH19" s="182"/>
      <c r="AI19" s="182"/>
      <c r="AJ19" s="182"/>
      <c r="AK19" s="182"/>
      <c r="AL19" s="182"/>
      <c r="AM19" s="182"/>
      <c r="AN19" s="182"/>
      <c r="AO19" s="182"/>
      <c r="AP19" s="182"/>
      <c r="AQ19" s="182"/>
      <c r="AR19" s="182"/>
      <c r="AS19" s="182"/>
      <c r="AT19" s="182"/>
      <c r="AU19" s="182"/>
      <c r="AV19" s="182"/>
      <c r="AW19" s="182"/>
      <c r="AX19" s="182"/>
      <c r="AY19" s="182"/>
      <c r="AZ19" s="182"/>
      <c r="BA19" s="182"/>
      <c r="BB19" s="182"/>
      <c r="BC19" s="182"/>
      <c r="BD19" s="182"/>
      <c r="BE19" s="182"/>
      <c r="BF19" s="182"/>
      <c r="BG19" s="182"/>
      <c r="BH19" s="182"/>
      <c r="BI19" s="182"/>
      <c r="BJ19" s="182"/>
      <c r="BK19" s="182"/>
      <c r="BL19" s="182"/>
      <c r="BM19" s="182"/>
      <c r="BN19" s="182"/>
      <c r="BO19" s="182"/>
      <c r="BP19" s="182"/>
      <c r="BQ19" s="182"/>
      <c r="BR19" s="182"/>
      <c r="BS19" s="182"/>
      <c r="BT19" s="182"/>
      <c r="BU19" s="182"/>
      <c r="BV19" s="182"/>
      <c r="BW19" s="182"/>
      <c r="BX19" s="182"/>
      <c r="BY19" s="182"/>
      <c r="BZ19" s="182"/>
      <c r="CA19" s="182"/>
      <c r="CB19" s="182"/>
      <c r="CC19" s="182"/>
      <c r="CD19" s="182"/>
      <c r="CE19" s="182"/>
      <c r="CF19" s="182"/>
      <c r="CG19" s="182"/>
      <c r="CH19" s="182"/>
      <c r="CI19" s="182"/>
      <c r="CJ19" s="182"/>
      <c r="CK19" s="182"/>
      <c r="CL19" s="182"/>
      <c r="CM19" s="182"/>
      <c r="CN19" s="182"/>
      <c r="CO19" s="182"/>
      <c r="CP19" s="182"/>
      <c r="CQ19" s="182"/>
      <c r="CR19" s="182"/>
      <c r="CS19" s="182"/>
      <c r="CT19" s="182"/>
      <c r="CU19" s="182"/>
      <c r="CV19" s="182"/>
      <c r="CW19" s="182"/>
      <c r="CX19" s="182"/>
      <c r="CY19" s="182"/>
      <c r="CZ19" s="182"/>
      <c r="DA19" s="182"/>
    </row>
    <row r="20" spans="3:105" s="183" customFormat="1" ht="15.75">
      <c r="C20" s="184"/>
      <c r="D20" s="185"/>
      <c r="E20" s="184"/>
      <c r="F20" s="184"/>
      <c r="G20" s="184"/>
      <c r="H20" s="184"/>
      <c r="I20" s="184"/>
      <c r="J20" s="184"/>
      <c r="N20" s="182"/>
      <c r="O20" s="182"/>
      <c r="P20" s="182"/>
      <c r="R20" s="182"/>
      <c r="S20" s="182"/>
      <c r="T20" s="182"/>
      <c r="U20" s="182"/>
      <c r="V20" s="182"/>
      <c r="W20" s="182"/>
      <c r="X20" s="182"/>
      <c r="Y20" s="182"/>
      <c r="Z20" s="182"/>
      <c r="AA20" s="182"/>
      <c r="AB20" s="182"/>
      <c r="AC20" s="182"/>
      <c r="AD20" s="182"/>
      <c r="AE20" s="182"/>
      <c r="AF20" s="182"/>
      <c r="AG20" s="182"/>
      <c r="AH20" s="182"/>
      <c r="AI20" s="182"/>
      <c r="AJ20" s="182"/>
      <c r="AK20" s="182"/>
      <c r="AL20" s="182"/>
      <c r="AM20" s="182"/>
      <c r="AN20" s="182"/>
      <c r="AO20" s="182"/>
      <c r="AP20" s="182"/>
      <c r="AQ20" s="182"/>
      <c r="AR20" s="182"/>
      <c r="AS20" s="182"/>
      <c r="AT20" s="182"/>
      <c r="AU20" s="182"/>
      <c r="AV20" s="182"/>
      <c r="AW20" s="182"/>
      <c r="AX20" s="182"/>
      <c r="AY20" s="182"/>
      <c r="AZ20" s="182"/>
      <c r="BA20" s="182"/>
      <c r="BB20" s="182"/>
      <c r="BC20" s="182"/>
      <c r="BD20" s="182"/>
      <c r="BE20" s="182"/>
      <c r="BF20" s="182"/>
      <c r="BG20" s="182"/>
      <c r="BH20" s="182"/>
      <c r="BI20" s="182"/>
      <c r="BJ20" s="182"/>
      <c r="BK20" s="182"/>
      <c r="BL20" s="182"/>
      <c r="BM20" s="182"/>
      <c r="BN20" s="182"/>
      <c r="BO20" s="182"/>
      <c r="BP20" s="182"/>
      <c r="BQ20" s="182"/>
      <c r="BR20" s="182"/>
      <c r="BS20" s="182"/>
      <c r="BT20" s="182"/>
      <c r="BU20" s="182"/>
      <c r="BV20" s="182"/>
      <c r="BW20" s="182"/>
      <c r="BX20" s="182"/>
      <c r="BY20" s="182"/>
      <c r="BZ20" s="182"/>
      <c r="CA20" s="182"/>
      <c r="CB20" s="182"/>
      <c r="CC20" s="182"/>
      <c r="CD20" s="182"/>
      <c r="CE20" s="182"/>
      <c r="CF20" s="182"/>
      <c r="CG20" s="182"/>
      <c r="CH20" s="182"/>
      <c r="CI20" s="182"/>
      <c r="CJ20" s="182"/>
      <c r="CK20" s="182"/>
      <c r="CL20" s="182"/>
      <c r="CM20" s="182"/>
      <c r="CN20" s="182"/>
      <c r="CO20" s="182"/>
      <c r="CP20" s="182"/>
      <c r="CQ20" s="182"/>
      <c r="CR20" s="182"/>
      <c r="CS20" s="182"/>
      <c r="CT20" s="182"/>
      <c r="CU20" s="182"/>
      <c r="CV20" s="182"/>
      <c r="CW20" s="182"/>
      <c r="CX20" s="182"/>
      <c r="CY20" s="182"/>
      <c r="CZ20" s="182"/>
      <c r="DA20" s="182"/>
    </row>
    <row r="21" spans="3:105" s="183" customFormat="1" ht="15.75">
      <c r="C21" s="184"/>
      <c r="D21" s="185"/>
      <c r="E21" s="184"/>
      <c r="F21" s="184"/>
      <c r="G21" s="184"/>
      <c r="H21" s="184"/>
      <c r="I21" s="184"/>
      <c r="J21" s="184"/>
      <c r="N21" s="182"/>
      <c r="O21" s="182"/>
      <c r="P21" s="182"/>
      <c r="R21" s="182"/>
      <c r="S21" s="182"/>
      <c r="T21" s="182"/>
      <c r="U21" s="182"/>
      <c r="V21" s="182"/>
      <c r="W21" s="182"/>
      <c r="X21" s="182"/>
      <c r="Y21" s="182"/>
      <c r="Z21" s="182"/>
      <c r="AA21" s="182"/>
      <c r="AB21" s="182"/>
      <c r="AC21" s="182"/>
      <c r="AD21" s="182"/>
      <c r="AE21" s="182"/>
      <c r="AF21" s="182"/>
      <c r="AG21" s="182"/>
      <c r="AH21" s="182"/>
      <c r="AI21" s="182"/>
      <c r="AJ21" s="182"/>
      <c r="AK21" s="182"/>
      <c r="AL21" s="182"/>
      <c r="AM21" s="182"/>
      <c r="AN21" s="182"/>
      <c r="AO21" s="182"/>
      <c r="AP21" s="182"/>
      <c r="AQ21" s="182"/>
      <c r="AR21" s="182"/>
      <c r="AS21" s="182"/>
      <c r="AT21" s="182"/>
      <c r="AU21" s="182"/>
      <c r="AV21" s="182"/>
      <c r="AW21" s="182"/>
      <c r="AX21" s="182"/>
      <c r="AY21" s="182"/>
      <c r="AZ21" s="182"/>
      <c r="BA21" s="182"/>
      <c r="BB21" s="182"/>
      <c r="BC21" s="182"/>
      <c r="BD21" s="182"/>
      <c r="BE21" s="182"/>
      <c r="BF21" s="182"/>
      <c r="BG21" s="182"/>
      <c r="BH21" s="182"/>
      <c r="BI21" s="182"/>
      <c r="BJ21" s="182"/>
      <c r="BK21" s="182"/>
      <c r="BL21" s="182"/>
      <c r="BM21" s="182"/>
      <c r="BN21" s="182"/>
      <c r="BO21" s="182"/>
      <c r="BP21" s="182"/>
      <c r="BQ21" s="182"/>
      <c r="BR21" s="182"/>
      <c r="BS21" s="182"/>
      <c r="BT21" s="182"/>
      <c r="BU21" s="182"/>
      <c r="BV21" s="182"/>
      <c r="BW21" s="182"/>
      <c r="BX21" s="182"/>
      <c r="BY21" s="182"/>
      <c r="BZ21" s="182"/>
      <c r="CA21" s="182"/>
      <c r="CB21" s="182"/>
      <c r="CC21" s="182"/>
      <c r="CD21" s="182"/>
      <c r="CE21" s="182"/>
      <c r="CF21" s="182"/>
      <c r="CG21" s="182"/>
      <c r="CH21" s="182"/>
      <c r="CI21" s="182"/>
      <c r="CJ21" s="182"/>
      <c r="CK21" s="182"/>
      <c r="CL21" s="182"/>
      <c r="CM21" s="182"/>
      <c r="CN21" s="182"/>
      <c r="CO21" s="182"/>
      <c r="CP21" s="182"/>
      <c r="CQ21" s="182"/>
      <c r="CR21" s="182"/>
      <c r="CS21" s="182"/>
      <c r="CT21" s="182"/>
      <c r="CU21" s="182"/>
      <c r="CV21" s="182"/>
      <c r="CW21" s="182"/>
      <c r="CX21" s="182"/>
      <c r="CY21" s="182"/>
      <c r="CZ21" s="182"/>
      <c r="DA21" s="182"/>
    </row>
    <row r="22" spans="3:105" ht="15.75">
      <c r="C22" s="184"/>
      <c r="D22" s="185"/>
      <c r="E22" s="184"/>
      <c r="F22" s="184"/>
      <c r="G22" s="184"/>
      <c r="H22" s="184"/>
      <c r="I22" s="184"/>
      <c r="J22" s="184"/>
    </row>
    <row r="23" spans="3:105">
      <c r="C23" s="184"/>
      <c r="D23" s="184"/>
      <c r="E23" s="184"/>
      <c r="F23" s="184"/>
      <c r="G23" s="184"/>
      <c r="H23" s="184"/>
      <c r="I23" s="184"/>
      <c r="J23" s="184"/>
    </row>
    <row r="24" spans="3:105">
      <c r="C24" s="184"/>
      <c r="D24" s="184"/>
      <c r="E24" s="184"/>
      <c r="F24" s="184"/>
      <c r="G24" s="184"/>
      <c r="H24" s="184"/>
      <c r="I24" s="184"/>
      <c r="J24" s="184"/>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sheetPr>
    <tabColor rgb="FFFFFF00"/>
  </sheetPr>
  <dimension ref="B1:S183"/>
  <sheetViews>
    <sheetView zoomScale="80" zoomScaleNormal="80" workbookViewId="0">
      <selection activeCell="H34" sqref="H34"/>
    </sheetView>
  </sheetViews>
  <sheetFormatPr defaultRowHeight="15"/>
  <cols>
    <col min="1" max="1" width="3.85546875" customWidth="1"/>
    <col min="2" max="2" width="20.7109375" customWidth="1"/>
    <col min="3" max="3" width="40.7109375" style="45" customWidth="1"/>
    <col min="4" max="7" width="25.7109375" style="45" customWidth="1"/>
    <col min="8" max="8" width="25.7109375" customWidth="1"/>
    <col min="10" max="10" width="11.140625" customWidth="1"/>
    <col min="11" max="11" width="22" customWidth="1"/>
  </cols>
  <sheetData>
    <row r="1" spans="2:7" ht="30" customHeight="1">
      <c r="B1" s="252" t="s">
        <v>258</v>
      </c>
      <c r="C1" s="252"/>
      <c r="D1" s="252"/>
      <c r="E1" s="252"/>
      <c r="F1" s="252"/>
      <c r="G1" s="252"/>
    </row>
    <row r="2" spans="2:7" ht="15.75">
      <c r="B2" s="163"/>
      <c r="C2" s="201" t="s">
        <v>339</v>
      </c>
      <c r="D2" s="201" t="s">
        <v>279</v>
      </c>
      <c r="E2" s="202" t="s">
        <v>278</v>
      </c>
      <c r="F2" s="201" t="s">
        <v>281</v>
      </c>
      <c r="G2" s="202" t="s">
        <v>280</v>
      </c>
    </row>
    <row r="3" spans="2:7" ht="15.75" customHeight="1">
      <c r="B3" s="250">
        <v>2009</v>
      </c>
      <c r="C3" s="45" t="s">
        <v>333</v>
      </c>
      <c r="D3" s="203">
        <v>4.7149524418498796</v>
      </c>
      <c r="E3" s="204">
        <v>77.413294089726747</v>
      </c>
      <c r="F3" s="203">
        <v>2.6553887859187668</v>
      </c>
      <c r="G3" s="204">
        <v>137.45633104107191</v>
      </c>
    </row>
    <row r="4" spans="2:7" ht="15.75" customHeight="1">
      <c r="B4" s="250"/>
      <c r="C4" s="45" t="s">
        <v>338</v>
      </c>
      <c r="D4" s="203">
        <v>7.8647759666691028</v>
      </c>
      <c r="E4" s="204">
        <v>46.409459283629808</v>
      </c>
      <c r="F4" s="203">
        <v>3.03845466384087</v>
      </c>
      <c r="G4" s="204">
        <v>120.12685406949872</v>
      </c>
    </row>
    <row r="5" spans="2:7" ht="15.75" customHeight="1">
      <c r="B5" s="250"/>
      <c r="C5" s="45" t="s">
        <v>334</v>
      </c>
      <c r="D5" s="203">
        <v>5.7256654389319994</v>
      </c>
      <c r="E5" s="204">
        <v>63.748048832570795</v>
      </c>
      <c r="F5" s="203">
        <v>2.4072658710922412</v>
      </c>
      <c r="G5" s="204">
        <v>151.62429891235473</v>
      </c>
    </row>
    <row r="6" spans="2:7" ht="15.75" customHeight="1">
      <c r="B6" s="250"/>
      <c r="C6" s="45" t="s">
        <v>335</v>
      </c>
      <c r="D6" s="203">
        <v>5.3209400421813795</v>
      </c>
      <c r="E6" s="204">
        <v>68.596901507344199</v>
      </c>
      <c r="F6" s="203">
        <v>2.2287641427328113</v>
      </c>
      <c r="G6" s="204">
        <v>163.76788956791688</v>
      </c>
    </row>
    <row r="7" spans="2:7" ht="15.75" customHeight="1" thickBot="1">
      <c r="B7" s="250"/>
      <c r="C7" s="216" t="s">
        <v>336</v>
      </c>
      <c r="D7" s="205">
        <v>5.3843566021867115</v>
      </c>
      <c r="E7" s="206">
        <v>67.788972196188695</v>
      </c>
      <c r="F7" s="205">
        <v>2.0819713533210664</v>
      </c>
      <c r="G7" s="206">
        <v>175.3146119987523</v>
      </c>
    </row>
    <row r="8" spans="2:7" ht="15.75" customHeight="1" thickTop="1">
      <c r="B8" s="251"/>
      <c r="C8" s="217" t="s">
        <v>337</v>
      </c>
      <c r="D8" s="207">
        <f>AVERAGE(D3:D7)</f>
        <v>5.8021380983638142</v>
      </c>
      <c r="E8" s="208">
        <f t="shared" ref="E8:G8" si="0">AVERAGE(E3:E7)</f>
        <v>64.791335181892038</v>
      </c>
      <c r="F8" s="207">
        <f t="shared" si="0"/>
        <v>2.482368963381151</v>
      </c>
      <c r="G8" s="208">
        <f t="shared" si="0"/>
        <v>149.65799711791891</v>
      </c>
    </row>
    <row r="9" spans="2:7" ht="15.75" customHeight="1">
      <c r="B9" s="249">
        <v>2010</v>
      </c>
      <c r="C9" s="45" t="s">
        <v>333</v>
      </c>
      <c r="D9" s="203">
        <v>6.3334613881880903</v>
      </c>
      <c r="E9" s="204">
        <v>57.630413707222601</v>
      </c>
      <c r="F9" s="203">
        <v>3.2247004888776925</v>
      </c>
      <c r="G9" s="204">
        <v>113.18880660666649</v>
      </c>
    </row>
    <row r="10" spans="2:7" ht="15.75" customHeight="1">
      <c r="B10" s="250"/>
      <c r="C10" s="45" t="s">
        <v>338</v>
      </c>
      <c r="D10" s="203">
        <v>7.645261509230493</v>
      </c>
      <c r="E10" s="204">
        <v>47.74199019344438</v>
      </c>
      <c r="F10" s="203">
        <v>3.0440845832028915</v>
      </c>
      <c r="G10" s="204">
        <v>119.90468399401645</v>
      </c>
    </row>
    <row r="11" spans="2:7" ht="15.75" customHeight="1">
      <c r="B11" s="250"/>
      <c r="C11" s="45" t="s">
        <v>334</v>
      </c>
      <c r="D11" s="203">
        <v>6.4008206659370535</v>
      </c>
      <c r="E11" s="204">
        <v>57.023937874467151</v>
      </c>
      <c r="F11" s="203">
        <v>2.2682377031994418</v>
      </c>
      <c r="G11" s="204">
        <v>160.91787888242604</v>
      </c>
    </row>
    <row r="12" spans="2:7" ht="15.75" customHeight="1">
      <c r="B12" s="250"/>
      <c r="C12" s="45" t="s">
        <v>335</v>
      </c>
      <c r="D12" s="203">
        <v>6.2861560074526688</v>
      </c>
      <c r="E12" s="204">
        <v>58.064101426574126</v>
      </c>
      <c r="F12" s="203">
        <v>2.4634790642215574</v>
      </c>
      <c r="G12" s="204">
        <v>148.16444162286297</v>
      </c>
    </row>
    <row r="13" spans="2:7" ht="15.75" customHeight="1" thickBot="1">
      <c r="B13" s="250"/>
      <c r="C13" s="216" t="s">
        <v>336</v>
      </c>
      <c r="D13" s="205">
        <v>4.9943698570809874</v>
      </c>
      <c r="E13" s="206">
        <v>73.08229275060701</v>
      </c>
      <c r="F13" s="205">
        <v>2.2288345192344279</v>
      </c>
      <c r="G13" s="206">
        <v>163.76271851953018</v>
      </c>
    </row>
    <row r="14" spans="2:7" ht="15.75" customHeight="1" thickTop="1">
      <c r="B14" s="251"/>
      <c r="C14" s="217" t="s">
        <v>337</v>
      </c>
      <c r="D14" s="207">
        <f>AVERAGE(D9:D13)</f>
        <v>6.332013885577858</v>
      </c>
      <c r="E14" s="208">
        <f t="shared" ref="E14:G14" si="1">AVERAGE(E9:E13)</f>
        <v>58.708547190463058</v>
      </c>
      <c r="F14" s="207">
        <f t="shared" si="1"/>
        <v>2.645867271747202</v>
      </c>
      <c r="G14" s="208">
        <f t="shared" si="1"/>
        <v>141.1877059251004</v>
      </c>
    </row>
    <row r="15" spans="2:7" ht="15.75" customHeight="1">
      <c r="B15" s="249">
        <v>2011</v>
      </c>
      <c r="C15" s="45" t="s">
        <v>333</v>
      </c>
      <c r="D15" s="203">
        <v>6.3538567582924266</v>
      </c>
      <c r="E15" s="204">
        <v>57.445424705811639</v>
      </c>
      <c r="F15" s="203">
        <v>3.1388342030416867</v>
      </c>
      <c r="G15" s="204">
        <v>116.28521176629744</v>
      </c>
    </row>
    <row r="16" spans="2:7" ht="15.75" customHeight="1">
      <c r="B16" s="250"/>
      <c r="C16" s="45" t="s">
        <v>338</v>
      </c>
      <c r="D16" s="203">
        <v>7.4225330144535722</v>
      </c>
      <c r="E16" s="204">
        <v>49.174587609007808</v>
      </c>
      <c r="F16" s="203">
        <v>4.5607277346762851</v>
      </c>
      <c r="G16" s="204">
        <v>80.0310874128309</v>
      </c>
    </row>
    <row r="17" spans="2:7" ht="15.75" customHeight="1">
      <c r="B17" s="250"/>
      <c r="C17" s="45" t="s">
        <v>334</v>
      </c>
      <c r="D17" s="203">
        <v>6.3748127434335364</v>
      </c>
      <c r="E17" s="204">
        <v>57.256583791574627</v>
      </c>
      <c r="F17" s="203">
        <v>2.1638546077192329</v>
      </c>
      <c r="G17" s="204">
        <v>168.68046434262089</v>
      </c>
    </row>
    <row r="18" spans="2:7" ht="15.75" customHeight="1">
      <c r="B18" s="250"/>
      <c r="C18" s="45" t="s">
        <v>335</v>
      </c>
      <c r="D18" s="203">
        <v>4.1904639670489434</v>
      </c>
      <c r="E18" s="204">
        <v>87.102526801356674</v>
      </c>
      <c r="F18" s="203">
        <v>2.0462927306216812</v>
      </c>
      <c r="G18" s="204">
        <v>178.37135153635126</v>
      </c>
    </row>
    <row r="19" spans="2:7" ht="15.75" customHeight="1" thickBot="1">
      <c r="B19" s="250"/>
      <c r="C19" s="216" t="s">
        <v>336</v>
      </c>
      <c r="D19" s="205">
        <v>6.6473391580619543</v>
      </c>
      <c r="E19" s="206">
        <v>54.909188672481775</v>
      </c>
      <c r="F19" s="205">
        <v>2.4755845797345692</v>
      </c>
      <c r="G19" s="206">
        <v>147.43992307430477</v>
      </c>
    </row>
    <row r="20" spans="2:7" ht="15.75" customHeight="1" thickTop="1">
      <c r="B20" s="251"/>
      <c r="C20" s="217" t="s">
        <v>337</v>
      </c>
      <c r="D20" s="207">
        <f>AVERAGE(D15:D19)</f>
        <v>6.1978011282580869</v>
      </c>
      <c r="E20" s="208">
        <f t="shared" ref="E20:G20" si="2">AVERAGE(E15:E19)</f>
        <v>61.177662316046508</v>
      </c>
      <c r="F20" s="207">
        <f t="shared" si="2"/>
        <v>2.877058771158691</v>
      </c>
      <c r="G20" s="208">
        <f t="shared" si="2"/>
        <v>138.16160762648104</v>
      </c>
    </row>
    <row r="21" spans="2:7" ht="15.75" customHeight="1">
      <c r="B21" s="249">
        <v>2012</v>
      </c>
      <c r="C21" s="45" t="s">
        <v>333</v>
      </c>
      <c r="D21" s="203">
        <v>6.7985577517833242</v>
      </c>
      <c r="E21" s="204">
        <v>53.687857531879779</v>
      </c>
      <c r="F21" s="203">
        <v>3.7240544035162539</v>
      </c>
      <c r="G21" s="204">
        <v>98.01145752741067</v>
      </c>
    </row>
    <row r="22" spans="2:7" ht="15.75" customHeight="1">
      <c r="B22" s="250"/>
      <c r="C22" s="45" t="s">
        <v>338</v>
      </c>
      <c r="D22" s="203">
        <v>6.0037643988255072</v>
      </c>
      <c r="E22" s="204">
        <v>60.79519044275014</v>
      </c>
      <c r="F22" s="203">
        <v>4.0773288122821887</v>
      </c>
      <c r="G22" s="204">
        <v>89.519392917369316</v>
      </c>
    </row>
    <row r="23" spans="2:7" ht="15.75" customHeight="1">
      <c r="B23" s="250"/>
      <c r="C23" s="45" t="s">
        <v>334</v>
      </c>
      <c r="D23" s="203">
        <v>6.0960580693016846</v>
      </c>
      <c r="E23" s="204">
        <v>59.874757728777915</v>
      </c>
      <c r="F23" s="203">
        <v>1.8721442408631941</v>
      </c>
      <c r="G23" s="204">
        <v>194.96361019261451</v>
      </c>
    </row>
    <row r="24" spans="2:7" ht="15.75" customHeight="1">
      <c r="B24" s="250"/>
      <c r="C24" s="45" t="s">
        <v>335</v>
      </c>
      <c r="D24" s="203">
        <v>2.3235497293910155</v>
      </c>
      <c r="E24" s="204">
        <v>157.08723397784291</v>
      </c>
      <c r="F24" s="203">
        <v>2.0272412553069423</v>
      </c>
      <c r="G24" s="204">
        <v>180.04763816072585</v>
      </c>
    </row>
    <row r="25" spans="2:7" ht="15.75" customHeight="1" thickBot="1">
      <c r="B25" s="250"/>
      <c r="C25" s="216" t="s">
        <v>336</v>
      </c>
      <c r="D25" s="205">
        <v>10.920163766632548</v>
      </c>
      <c r="E25" s="206">
        <v>33.424407160933548</v>
      </c>
      <c r="F25" s="205">
        <v>2.4419269136297559</v>
      </c>
      <c r="G25" s="206">
        <v>149.47212300365399</v>
      </c>
    </row>
    <row r="26" spans="2:7" ht="15.75" customHeight="1" thickTop="1">
      <c r="B26" s="251"/>
      <c r="C26" s="217" t="s">
        <v>337</v>
      </c>
      <c r="D26" s="207">
        <f>AVERAGE(D21:D25)</f>
        <v>6.4284187431868158</v>
      </c>
      <c r="E26" s="208">
        <f t="shared" ref="E26:G26" si="3">AVERAGE(E21:E25)</f>
        <v>72.973889368436858</v>
      </c>
      <c r="F26" s="207">
        <f t="shared" si="3"/>
        <v>2.8285391251196668</v>
      </c>
      <c r="G26" s="208">
        <f t="shared" si="3"/>
        <v>142.40284436035489</v>
      </c>
    </row>
    <row r="27" spans="2:7" ht="15.75" customHeight="1">
      <c r="B27" s="249">
        <v>2013</v>
      </c>
      <c r="C27" s="45" t="s">
        <v>333</v>
      </c>
      <c r="D27" s="203">
        <v>8.6329375427245001</v>
      </c>
      <c r="E27" s="204">
        <v>42.279930579088649</v>
      </c>
      <c r="F27" s="203">
        <v>2.9631177526135541</v>
      </c>
      <c r="G27" s="204">
        <v>123.18106483552995</v>
      </c>
    </row>
    <row r="28" spans="2:7" ht="15.75" customHeight="1">
      <c r="B28" s="250"/>
      <c r="C28" s="45" t="s">
        <v>338</v>
      </c>
      <c r="D28" s="203">
        <v>6.4837103500568682</v>
      </c>
      <c r="E28" s="204">
        <v>56.294926869581488</v>
      </c>
      <c r="F28" s="203">
        <v>4.809050586716074</v>
      </c>
      <c r="G28" s="204">
        <v>75.898556985079509</v>
      </c>
    </row>
    <row r="29" spans="2:7" ht="15.75" customHeight="1">
      <c r="B29" s="250"/>
      <c r="C29" s="45" t="s">
        <v>334</v>
      </c>
      <c r="D29" s="203">
        <v>6.8516236187347674</v>
      </c>
      <c r="E29" s="204">
        <v>53.272044746001612</v>
      </c>
      <c r="F29" s="203">
        <v>1.87945740754096</v>
      </c>
      <c r="G29" s="204">
        <v>194.20498625587788</v>
      </c>
    </row>
    <row r="30" spans="2:7" ht="15.75" customHeight="1">
      <c r="B30" s="250"/>
      <c r="C30" s="45" t="s">
        <v>335</v>
      </c>
      <c r="D30" s="203">
        <v>1.7550134003028754</v>
      </c>
      <c r="E30" s="204">
        <v>207.97561997931714</v>
      </c>
      <c r="F30" s="203">
        <v>2.076568896760199</v>
      </c>
      <c r="G30" s="204">
        <v>175.77071512987706</v>
      </c>
    </row>
    <row r="31" spans="2:7" ht="15.75" customHeight="1" thickBot="1">
      <c r="B31" s="250"/>
      <c r="C31" s="216" t="s">
        <v>336</v>
      </c>
      <c r="D31" s="205">
        <v>11.3068146777675</v>
      </c>
      <c r="E31" s="206">
        <v>32.281417039380386</v>
      </c>
      <c r="F31" s="205">
        <v>2.7097271648873074</v>
      </c>
      <c r="G31" s="206">
        <v>134.69990806811714</v>
      </c>
    </row>
    <row r="32" spans="2:7" ht="15.75" customHeight="1" thickTop="1">
      <c r="B32" s="251"/>
      <c r="C32" s="217" t="s">
        <v>337</v>
      </c>
      <c r="D32" s="207">
        <f>AVERAGE(D27:D31)</f>
        <v>7.0060199179173024</v>
      </c>
      <c r="E32" s="208">
        <f t="shared" ref="E32:G32" si="4">AVERAGE(E27:E31)</f>
        <v>78.420787842673846</v>
      </c>
      <c r="F32" s="207">
        <f t="shared" si="4"/>
        <v>2.887584361703619</v>
      </c>
      <c r="G32" s="208">
        <f t="shared" si="4"/>
        <v>140.75104625489629</v>
      </c>
    </row>
    <row r="33" spans="2:7" ht="15.75" customHeight="1">
      <c r="B33" s="249">
        <v>2014</v>
      </c>
      <c r="C33" s="45" t="s">
        <v>333</v>
      </c>
      <c r="D33" s="203">
        <v>9.1499706617656873</v>
      </c>
      <c r="E33" s="204">
        <v>39.890838287077663</v>
      </c>
      <c r="F33" s="203">
        <v>2.9459009963778615</v>
      </c>
      <c r="G33" s="204">
        <v>123.90097306351656</v>
      </c>
    </row>
    <row r="34" spans="2:7" ht="15.75" customHeight="1">
      <c r="B34" s="250"/>
      <c r="C34" s="45" t="s">
        <v>338</v>
      </c>
      <c r="D34" s="203">
        <v>6.2566465792272243</v>
      </c>
      <c r="E34" s="204">
        <v>58.337960339943344</v>
      </c>
      <c r="F34" s="203">
        <v>5.0385453742791713</v>
      </c>
      <c r="G34" s="204">
        <v>72.441542724464981</v>
      </c>
    </row>
    <row r="35" spans="2:7" ht="15.75" customHeight="1">
      <c r="B35" s="250"/>
      <c r="C35" s="45" t="s">
        <v>334</v>
      </c>
      <c r="D35" s="203">
        <v>5.5590644596350485</v>
      </c>
      <c r="E35" s="204">
        <v>65.658529892988895</v>
      </c>
      <c r="F35" s="203">
        <v>2.2024546864186281</v>
      </c>
      <c r="G35" s="204">
        <v>165.72418141029723</v>
      </c>
    </row>
    <row r="36" spans="2:7" ht="15.75" customHeight="1">
      <c r="B36" s="250"/>
      <c r="C36" s="45" t="s">
        <v>335</v>
      </c>
      <c r="D36" s="203">
        <v>2.2981698929673238</v>
      </c>
      <c r="E36" s="204">
        <v>158.82202665562014</v>
      </c>
      <c r="F36" s="203">
        <v>1.9736277542472085</v>
      </c>
      <c r="G36" s="204">
        <v>184.93862341291415</v>
      </c>
    </row>
    <row r="37" spans="2:7" ht="15.75" customHeight="1" thickBot="1">
      <c r="B37" s="250"/>
      <c r="C37" s="216" t="s">
        <v>336</v>
      </c>
      <c r="D37" s="205">
        <v>7.2505854800936769</v>
      </c>
      <c r="E37" s="206">
        <v>50.340762273901809</v>
      </c>
      <c r="F37" s="205">
        <v>3.2397354462707093</v>
      </c>
      <c r="G37" s="206">
        <v>112.66352023284958</v>
      </c>
    </row>
    <row r="38" spans="2:7" ht="15.75" customHeight="1" thickTop="1">
      <c r="B38" s="251"/>
      <c r="C38" s="217" t="s">
        <v>337</v>
      </c>
      <c r="D38" s="207">
        <f>AVERAGE(D33:D37)</f>
        <v>6.1028874147377916</v>
      </c>
      <c r="E38" s="208">
        <f t="shared" ref="E38:G38" si="5">AVERAGE(E33:E37)</f>
        <v>74.610023489906368</v>
      </c>
      <c r="F38" s="207">
        <f t="shared" si="5"/>
        <v>3.0800528515187158</v>
      </c>
      <c r="G38" s="208">
        <f t="shared" si="5"/>
        <v>131.93376816880851</v>
      </c>
    </row>
    <row r="39" spans="2:7">
      <c r="B39" s="249">
        <v>2015</v>
      </c>
      <c r="C39" s="45" t="s">
        <v>333</v>
      </c>
      <c r="D39" s="203">
        <v>5.9804871216773892</v>
      </c>
      <c r="E39" s="204">
        <v>61.031817738891121</v>
      </c>
      <c r="F39" s="203">
        <v>3.1726361944476307</v>
      </c>
      <c r="G39" s="204">
        <v>115.04628253273395</v>
      </c>
    </row>
    <row r="40" spans="2:7">
      <c r="B40" s="250"/>
      <c r="C40" s="45" t="s">
        <v>338</v>
      </c>
      <c r="D40" s="203">
        <v>7.151784924682369</v>
      </c>
      <c r="E40" s="204">
        <v>51.036210378797243</v>
      </c>
      <c r="F40" s="203">
        <v>3.2841645077720205</v>
      </c>
      <c r="G40" s="204">
        <v>111.13937780407238</v>
      </c>
    </row>
    <row r="41" spans="2:7">
      <c r="B41" s="250"/>
      <c r="C41" s="45" t="s">
        <v>334</v>
      </c>
      <c r="D41" s="203">
        <v>5.5590644596350485</v>
      </c>
      <c r="E41" s="204">
        <v>65.658529892988895</v>
      </c>
      <c r="F41" s="203">
        <v>2.2024546864186281</v>
      </c>
      <c r="G41" s="204">
        <v>165.72418141029723</v>
      </c>
    </row>
    <row r="42" spans="2:7">
      <c r="B42" s="250"/>
      <c r="C42" s="45" t="s">
        <v>335</v>
      </c>
      <c r="D42" s="203">
        <v>3.1833498232507926</v>
      </c>
      <c r="E42" s="204">
        <v>114.65909192074501</v>
      </c>
      <c r="F42" s="203">
        <v>1.7219974624124914</v>
      </c>
      <c r="G42" s="204">
        <v>211.96314626889213</v>
      </c>
    </row>
    <row r="43" spans="2:7" ht="15.75" thickBot="1">
      <c r="B43" s="250"/>
      <c r="C43" s="216" t="s">
        <v>336</v>
      </c>
      <c r="D43" s="205">
        <v>8.4263264928822341</v>
      </c>
      <c r="E43" s="206">
        <v>43.316622054499973</v>
      </c>
      <c r="F43" s="205">
        <v>3.8047451319199839</v>
      </c>
      <c r="G43" s="206">
        <v>95.932838427947601</v>
      </c>
    </row>
    <row r="44" spans="2:7" ht="15.75" thickTop="1">
      <c r="B44" s="251"/>
      <c r="C44" s="217" t="s">
        <v>337</v>
      </c>
      <c r="D44" s="207">
        <f>AVERAGE(D39:D43)</f>
        <v>6.0602025644255679</v>
      </c>
      <c r="E44" s="208">
        <f t="shared" ref="E44:G44" si="6">AVERAGE(E39:E43)</f>
        <v>67.140454397184456</v>
      </c>
      <c r="F44" s="207">
        <f t="shared" si="6"/>
        <v>2.837199596594151</v>
      </c>
      <c r="G44" s="208">
        <f t="shared" si="6"/>
        <v>139.96116528878866</v>
      </c>
    </row>
    <row r="46" spans="2:7" ht="21.75" customHeight="1"/>
    <row r="47" spans="2:7" ht="30" customHeight="1">
      <c r="B47" s="252" t="s">
        <v>261</v>
      </c>
      <c r="C47" s="252"/>
      <c r="D47" s="252"/>
      <c r="E47" s="252"/>
      <c r="F47" s="252"/>
      <c r="G47" s="252"/>
    </row>
    <row r="48" spans="2:7" ht="15.75">
      <c r="B48" s="163"/>
      <c r="C48" s="201" t="s">
        <v>339</v>
      </c>
      <c r="D48" s="45" t="s">
        <v>340</v>
      </c>
      <c r="E48" s="45" t="s">
        <v>341</v>
      </c>
      <c r="F48" s="45" t="s">
        <v>342</v>
      </c>
      <c r="G48" s="45" t="s">
        <v>343</v>
      </c>
    </row>
    <row r="49" spans="2:13">
      <c r="B49" s="250">
        <v>2009</v>
      </c>
      <c r="C49" s="45" t="s">
        <v>333</v>
      </c>
      <c r="D49" s="203">
        <v>2.7755017030900309</v>
      </c>
      <c r="E49" s="203">
        <v>2.1885866648206811</v>
      </c>
      <c r="F49" s="203">
        <v>0.50667511301254042</v>
      </c>
      <c r="G49" s="218">
        <v>186.07840252149757</v>
      </c>
    </row>
    <row r="50" spans="2:13">
      <c r="B50" s="250"/>
      <c r="C50" s="45" t="s">
        <v>338</v>
      </c>
      <c r="D50" s="219">
        <v>2.0189682425635866</v>
      </c>
      <c r="E50" s="220">
        <v>1.6998419313119701</v>
      </c>
      <c r="F50" s="220">
        <v>0.25495042391148154</v>
      </c>
      <c r="G50" s="221">
        <v>211.52830826850575</v>
      </c>
    </row>
    <row r="51" spans="2:13">
      <c r="B51" s="250"/>
      <c r="C51" s="45" t="s">
        <v>334</v>
      </c>
      <c r="D51" s="219">
        <v>0.97717671462428268</v>
      </c>
      <c r="E51" s="220">
        <v>0.77547774586664964</v>
      </c>
      <c r="F51" s="220">
        <v>1.0008820301778144E-2</v>
      </c>
      <c r="G51" s="221">
        <v>292.74402902024514</v>
      </c>
    </row>
    <row r="52" spans="2:13">
      <c r="B52" s="250"/>
      <c r="C52" s="45" t="s">
        <v>335</v>
      </c>
      <c r="D52" s="219">
        <v>1.4911501110916943</v>
      </c>
      <c r="E52" s="220">
        <v>1.0920688019572109</v>
      </c>
      <c r="F52" s="220">
        <v>1.2706892677933944E-2</v>
      </c>
      <c r="G52" s="221">
        <v>217.08900904130323</v>
      </c>
    </row>
    <row r="53" spans="2:13" ht="15.75" thickBot="1">
      <c r="B53" s="250"/>
      <c r="C53" s="216" t="s">
        <v>336</v>
      </c>
      <c r="D53" s="222">
        <v>0.92825135204738607</v>
      </c>
      <c r="E53" s="222">
        <v>0.71068761267061553</v>
      </c>
      <c r="F53" s="222">
        <v>1.2979654906000514E-2</v>
      </c>
      <c r="G53" s="223">
        <v>240.5921509820416</v>
      </c>
    </row>
    <row r="54" spans="2:13" ht="15.75" thickTop="1">
      <c r="B54" s="251"/>
      <c r="C54" s="217" t="s">
        <v>337</v>
      </c>
      <c r="D54" s="207">
        <f>AVERAGE(D49:D53)</f>
        <v>1.6382096246833959</v>
      </c>
      <c r="E54" s="207">
        <f t="shared" ref="E54:G54" si="7">AVERAGE(E49:E53)</f>
        <v>1.2933325513254255</v>
      </c>
      <c r="F54" s="207">
        <f t="shared" si="7"/>
        <v>0.15946418096194689</v>
      </c>
      <c r="G54" s="208">
        <f t="shared" si="7"/>
        <v>229.60637996671866</v>
      </c>
    </row>
    <row r="55" spans="2:13">
      <c r="B55" s="249">
        <v>2010</v>
      </c>
      <c r="C55" s="45" t="s">
        <v>333</v>
      </c>
      <c r="D55" s="203">
        <v>2.3065620570392986</v>
      </c>
      <c r="E55" s="203">
        <v>1.8545742995916474</v>
      </c>
      <c r="F55" s="203">
        <v>0.24194347246143538</v>
      </c>
      <c r="G55" s="218">
        <v>147.4286371715751</v>
      </c>
    </row>
    <row r="56" spans="2:13">
      <c r="B56" s="250"/>
      <c r="C56" s="45" t="s">
        <v>338</v>
      </c>
      <c r="D56" s="219">
        <v>1.8615972905058451</v>
      </c>
      <c r="E56" s="220">
        <v>1.404588659455916</v>
      </c>
      <c r="F56" s="220">
        <v>0.53060198841909756</v>
      </c>
      <c r="G56" s="221">
        <v>134.72845512956602</v>
      </c>
    </row>
    <row r="57" spans="2:13">
      <c r="B57" s="250"/>
      <c r="C57" s="45" t="s">
        <v>334</v>
      </c>
      <c r="D57" s="219">
        <v>0.87586071553511546</v>
      </c>
      <c r="E57" s="220">
        <v>0.69591492939359556</v>
      </c>
      <c r="F57" s="220">
        <v>9.5524177680696935E-3</v>
      </c>
      <c r="G57" s="221">
        <v>198.41263536950248</v>
      </c>
    </row>
    <row r="58" spans="2:13">
      <c r="B58" s="250"/>
      <c r="C58" s="45" t="s">
        <v>335</v>
      </c>
      <c r="D58" s="219">
        <v>1.4837050612455671</v>
      </c>
      <c r="E58" s="220">
        <v>1.1243928241677834</v>
      </c>
      <c r="F58" s="220">
        <v>2.1498749122407939E-2</v>
      </c>
      <c r="G58" s="221">
        <v>217.28569614002595</v>
      </c>
    </row>
    <row r="59" spans="2:13" ht="15.75" thickBot="1">
      <c r="B59" s="250"/>
      <c r="C59" s="216" t="s">
        <v>336</v>
      </c>
      <c r="D59" s="222">
        <v>0.8932349801028826</v>
      </c>
      <c r="E59" s="222">
        <v>0.65000485295544985</v>
      </c>
      <c r="F59" s="222">
        <v>3.1980976414636514E-2</v>
      </c>
      <c r="G59" s="223">
        <v>242.44640923854203</v>
      </c>
      <c r="J59" s="166"/>
      <c r="K59" s="168"/>
      <c r="L59" s="168"/>
      <c r="M59" s="168"/>
    </row>
    <row r="60" spans="2:13" ht="15.75" thickTop="1">
      <c r="B60" s="251"/>
      <c r="C60" s="217" t="s">
        <v>337</v>
      </c>
      <c r="D60" s="207">
        <f>AVERAGE(D55:D59)</f>
        <v>1.4841920208857418</v>
      </c>
      <c r="E60" s="207">
        <f t="shared" ref="E60" si="8">AVERAGE(E55:E59)</f>
        <v>1.1458951131128785</v>
      </c>
      <c r="F60" s="207">
        <f t="shared" ref="F60" si="9">AVERAGE(F55:F59)</f>
        <v>0.16711552083712938</v>
      </c>
      <c r="G60" s="208">
        <f t="shared" ref="G60" si="10">AVERAGE(G55:G59)</f>
        <v>188.06036660984233</v>
      </c>
      <c r="J60" s="166"/>
      <c r="K60" s="169"/>
      <c r="L60" s="169"/>
      <c r="M60" s="169"/>
    </row>
    <row r="61" spans="2:13">
      <c r="B61" s="249">
        <v>2011</v>
      </c>
      <c r="C61" s="45" t="s">
        <v>333</v>
      </c>
      <c r="D61" s="203">
        <v>2.6649030690251454</v>
      </c>
      <c r="E61" s="203">
        <v>2.1465654097316595</v>
      </c>
      <c r="F61" s="203">
        <v>0.6164717484381339</v>
      </c>
      <c r="G61" s="218">
        <v>175.40032137453343</v>
      </c>
    </row>
    <row r="62" spans="2:13">
      <c r="B62" s="250"/>
      <c r="C62" s="45" t="s">
        <v>338</v>
      </c>
      <c r="D62" s="219">
        <v>1.5220402816440151</v>
      </c>
      <c r="E62" s="220">
        <v>1.1857704273784182</v>
      </c>
      <c r="F62" s="220">
        <v>0.39706893728508269</v>
      </c>
      <c r="G62" s="221">
        <v>155.73112179089952</v>
      </c>
      <c r="J62" s="166"/>
      <c r="K62" s="166"/>
      <c r="L62" s="166"/>
      <c r="M62" s="166"/>
    </row>
    <row r="63" spans="2:13">
      <c r="B63" s="250"/>
      <c r="C63" s="45" t="s">
        <v>334</v>
      </c>
      <c r="D63" s="219">
        <v>0.83362026744237816</v>
      </c>
      <c r="E63" s="220">
        <v>0.69199602249959191</v>
      </c>
      <c r="F63" s="220">
        <v>1.4782053755621187E-2</v>
      </c>
      <c r="G63" s="221">
        <v>216.6170333037488</v>
      </c>
      <c r="J63" s="166"/>
      <c r="K63" s="167"/>
      <c r="L63" s="167"/>
      <c r="M63" s="167"/>
    </row>
    <row r="64" spans="2:13">
      <c r="B64" s="250"/>
      <c r="C64" s="45" t="s">
        <v>335</v>
      </c>
      <c r="D64" s="219">
        <v>1.5871216299988751</v>
      </c>
      <c r="E64" s="220">
        <v>1.0082384579403605</v>
      </c>
      <c r="F64" s="220">
        <v>2.0336579823479996E-2</v>
      </c>
      <c r="G64" s="221">
        <v>297.79608439647819</v>
      </c>
      <c r="J64" s="166"/>
      <c r="K64" s="167"/>
      <c r="L64" s="167"/>
      <c r="M64" s="167"/>
    </row>
    <row r="65" spans="2:13" ht="15.75" thickBot="1">
      <c r="B65" s="250"/>
      <c r="C65" s="216" t="s">
        <v>336</v>
      </c>
      <c r="D65" s="222">
        <v>0.63229580876639702</v>
      </c>
      <c r="E65" s="222">
        <v>0.5161113396407514</v>
      </c>
      <c r="F65" s="222">
        <v>1.3346130993189816E-2</v>
      </c>
      <c r="G65" s="223">
        <v>161.93348726829581</v>
      </c>
      <c r="J65" s="166"/>
      <c r="K65" s="167"/>
      <c r="L65" s="167"/>
      <c r="M65" s="167"/>
    </row>
    <row r="66" spans="2:13" ht="15.75" thickTop="1">
      <c r="B66" s="251"/>
      <c r="C66" s="217" t="s">
        <v>337</v>
      </c>
      <c r="D66" s="207">
        <f>AVERAGE(D61:D65)</f>
        <v>1.4479962113753622</v>
      </c>
      <c r="E66" s="207">
        <f t="shared" ref="E66" si="11">AVERAGE(E61:E65)</f>
        <v>1.1097363314381563</v>
      </c>
      <c r="F66" s="207">
        <f t="shared" ref="F66" si="12">AVERAGE(F61:F65)</f>
        <v>0.21240109005910149</v>
      </c>
      <c r="G66" s="208">
        <f t="shared" ref="G66" si="13">AVERAGE(G61:G65)</f>
        <v>201.49560962679118</v>
      </c>
      <c r="J66" s="166"/>
      <c r="K66" s="169"/>
      <c r="L66" s="169"/>
      <c r="M66" s="169"/>
    </row>
    <row r="67" spans="2:13">
      <c r="B67" s="249">
        <v>2012</v>
      </c>
      <c r="C67" s="45" t="s">
        <v>333</v>
      </c>
      <c r="D67" s="203">
        <v>3.5906587147469642</v>
      </c>
      <c r="E67" s="203">
        <v>2.8903148910001972</v>
      </c>
      <c r="F67" s="203">
        <v>0.88737069200623064</v>
      </c>
      <c r="G67" s="218">
        <v>167.42162189252753</v>
      </c>
    </row>
    <row r="68" spans="2:13">
      <c r="B68" s="250"/>
      <c r="C68" s="45" t="s">
        <v>338</v>
      </c>
      <c r="D68" s="219">
        <v>2.6530100106380079</v>
      </c>
      <c r="E68" s="220">
        <v>1.4543520362237801</v>
      </c>
      <c r="F68" s="220">
        <v>0.45137884945855267</v>
      </c>
      <c r="G68" s="221">
        <v>193.27433580139373</v>
      </c>
    </row>
    <row r="69" spans="2:13">
      <c r="B69" s="250"/>
      <c r="C69" s="45" t="s">
        <v>334</v>
      </c>
      <c r="D69" s="219">
        <v>0.80685707950498209</v>
      </c>
      <c r="E69" s="220">
        <v>0.66157374686456294</v>
      </c>
      <c r="F69" s="220">
        <v>1.3407890907579096E-2</v>
      </c>
      <c r="G69" s="221">
        <v>242.2722323876624</v>
      </c>
    </row>
    <row r="70" spans="2:13">
      <c r="B70" s="250"/>
      <c r="C70" s="45" t="s">
        <v>335</v>
      </c>
      <c r="D70" s="219">
        <v>1.5605321992965608</v>
      </c>
      <c r="E70" s="220">
        <v>0.74883191285501105</v>
      </c>
      <c r="F70" s="220">
        <v>2.0544500095908438E-2</v>
      </c>
      <c r="G70" s="221">
        <v>357.85621054823247</v>
      </c>
    </row>
    <row r="71" spans="2:13" ht="15.75" thickBot="1">
      <c r="B71" s="250"/>
      <c r="C71" s="216" t="s">
        <v>336</v>
      </c>
      <c r="D71" s="222">
        <v>0.43679384594251175</v>
      </c>
      <c r="E71" s="222">
        <v>0.31247638998591987</v>
      </c>
      <c r="F71" s="222">
        <v>5.1512757993062951E-3</v>
      </c>
      <c r="G71" s="223">
        <v>183.90251148787829</v>
      </c>
    </row>
    <row r="72" spans="2:13" ht="15.75" thickTop="1">
      <c r="B72" s="251"/>
      <c r="C72" s="217" t="s">
        <v>337</v>
      </c>
      <c r="D72" s="207">
        <f>AVERAGE(D67:D71)</f>
        <v>1.8095703700258052</v>
      </c>
      <c r="E72" s="207">
        <f t="shared" ref="E72" si="14">AVERAGE(E67:E71)</f>
        <v>1.2135097953858944</v>
      </c>
      <c r="F72" s="207">
        <f t="shared" ref="F72" si="15">AVERAGE(F67:F71)</f>
        <v>0.27557064165351536</v>
      </c>
      <c r="G72" s="208">
        <f t="shared" ref="G72" si="16">AVERAGE(G67:G71)</f>
        <v>228.94538242353889</v>
      </c>
    </row>
    <row r="73" spans="2:13">
      <c r="B73" s="249">
        <v>2013</v>
      </c>
      <c r="C73" s="45" t="s">
        <v>333</v>
      </c>
      <c r="D73" s="203">
        <v>3.0034996615835752</v>
      </c>
      <c r="E73" s="203">
        <v>2.6831672059289162</v>
      </c>
      <c r="F73" s="203">
        <v>0.74591680328687493</v>
      </c>
      <c r="G73" s="218">
        <v>237.84331232927158</v>
      </c>
    </row>
    <row r="74" spans="2:13">
      <c r="B74" s="250"/>
      <c r="C74" s="45" t="s">
        <v>338</v>
      </c>
      <c r="D74" s="219">
        <v>2.7899906454630496</v>
      </c>
      <c r="E74" s="220">
        <v>1.5267606574903114</v>
      </c>
      <c r="F74" s="220">
        <v>0.37501670453026859</v>
      </c>
      <c r="G74" s="221">
        <v>164.57437962982959</v>
      </c>
    </row>
    <row r="75" spans="2:13">
      <c r="B75" s="250"/>
      <c r="C75" s="45" t="s">
        <v>334</v>
      </c>
      <c r="D75" s="219">
        <v>0.67139069613298219</v>
      </c>
      <c r="E75" s="220">
        <v>0.52299802898955194</v>
      </c>
      <c r="F75" s="220">
        <v>8.5730233207165409E-3</v>
      </c>
      <c r="G75" s="221">
        <v>186.34636045308648</v>
      </c>
    </row>
    <row r="76" spans="2:13">
      <c r="B76" s="250"/>
      <c r="C76" s="45" t="s">
        <v>335</v>
      </c>
      <c r="D76" s="219">
        <v>1.4424638184536909</v>
      </c>
      <c r="E76" s="220">
        <v>0.75619262778890606</v>
      </c>
      <c r="F76" s="220">
        <v>2.080162069165345E-2</v>
      </c>
      <c r="G76" s="221">
        <v>398.86791870015253</v>
      </c>
    </row>
    <row r="77" spans="2:13" ht="15.75" thickBot="1">
      <c r="B77" s="250"/>
      <c r="C77" s="216" t="s">
        <v>336</v>
      </c>
      <c r="D77" s="222">
        <v>0.92212349734936161</v>
      </c>
      <c r="E77" s="222">
        <v>0.5960576420518181</v>
      </c>
      <c r="F77" s="222">
        <v>5.3759426566116625E-3</v>
      </c>
      <c r="G77" s="223">
        <v>200.42461429016052</v>
      </c>
    </row>
    <row r="78" spans="2:13" ht="15.75" thickTop="1">
      <c r="B78" s="251"/>
      <c r="C78" s="217" t="s">
        <v>337</v>
      </c>
      <c r="D78" s="207">
        <f>AVERAGE(D73:D77)</f>
        <v>1.7658936637965319</v>
      </c>
      <c r="E78" s="207">
        <f t="shared" ref="E78" si="17">AVERAGE(E73:E77)</f>
        <v>1.2170352324499008</v>
      </c>
      <c r="F78" s="207">
        <f t="shared" ref="F78" si="18">AVERAGE(F73:F77)</f>
        <v>0.23113681889722501</v>
      </c>
      <c r="G78" s="208">
        <f t="shared" ref="G78" si="19">AVERAGE(G73:G77)</f>
        <v>237.6113170805001</v>
      </c>
    </row>
    <row r="79" spans="2:13">
      <c r="B79" s="249">
        <v>2014</v>
      </c>
      <c r="C79" s="45" t="s">
        <v>333</v>
      </c>
      <c r="D79" s="203">
        <v>1.4872652099835577</v>
      </c>
      <c r="E79" s="203">
        <v>1.1192634362838516</v>
      </c>
      <c r="F79" s="203">
        <v>6.5860422588811668E-2</v>
      </c>
      <c r="G79" s="218">
        <v>121.31491376261009</v>
      </c>
    </row>
    <row r="80" spans="2:13">
      <c r="B80" s="250"/>
      <c r="C80" s="45" t="s">
        <v>338</v>
      </c>
      <c r="D80" s="219">
        <v>3.1532007037488157</v>
      </c>
      <c r="E80" s="220">
        <v>1.9412302070645555</v>
      </c>
      <c r="F80" s="220">
        <v>0.65512924617674917</v>
      </c>
      <c r="G80" s="221">
        <v>189.0879276034197</v>
      </c>
    </row>
    <row r="81" spans="2:7">
      <c r="B81" s="250"/>
      <c r="C81" s="45" t="s">
        <v>334</v>
      </c>
      <c r="D81" s="219">
        <v>0.64487592511972136</v>
      </c>
      <c r="E81" s="220">
        <v>0.48225511536787113</v>
      </c>
      <c r="F81" s="220">
        <v>1.9416630387461907E-3</v>
      </c>
      <c r="G81" s="221">
        <v>211.11730665604571</v>
      </c>
    </row>
    <row r="82" spans="2:7">
      <c r="B82" s="250"/>
      <c r="C82" s="45" t="s">
        <v>335</v>
      </c>
      <c r="D82" s="219">
        <v>1.4939219918700704</v>
      </c>
      <c r="E82" s="220">
        <v>1.0191090661061752</v>
      </c>
      <c r="F82" s="220">
        <v>4.9981984009003687E-2</v>
      </c>
      <c r="G82" s="221">
        <v>328.18594216705003</v>
      </c>
    </row>
    <row r="83" spans="2:7" ht="15.75" thickBot="1">
      <c r="B83" s="250"/>
      <c r="C83" s="216" t="s">
        <v>336</v>
      </c>
      <c r="D83" s="222">
        <v>0.99034575662325997</v>
      </c>
      <c r="E83" s="222">
        <v>0.55829965574015861</v>
      </c>
      <c r="F83" s="222">
        <v>7.4839095943720997E-3</v>
      </c>
      <c r="G83" s="223">
        <v>203.81656679888599</v>
      </c>
    </row>
    <row r="84" spans="2:7" ht="15.75" thickTop="1">
      <c r="B84" s="251"/>
      <c r="C84" s="217" t="s">
        <v>337</v>
      </c>
      <c r="D84" s="207">
        <f>AVERAGE(D79:D83)</f>
        <v>1.553921917469085</v>
      </c>
      <c r="E84" s="207">
        <f t="shared" ref="E84" si="20">AVERAGE(E79:E83)</f>
        <v>1.0240314961125225</v>
      </c>
      <c r="F84" s="207">
        <f t="shared" ref="F84" si="21">AVERAGE(F79:F83)</f>
        <v>0.15607944508153654</v>
      </c>
      <c r="G84" s="208">
        <f t="shared" ref="G84" si="22">AVERAGE(G79:G83)</f>
        <v>210.7045313976023</v>
      </c>
    </row>
    <row r="85" spans="2:7">
      <c r="B85" s="249">
        <v>2015</v>
      </c>
      <c r="C85" s="45" t="s">
        <v>333</v>
      </c>
      <c r="D85" s="203">
        <v>1.7927436182481669</v>
      </c>
      <c r="E85" s="203">
        <v>1.4019648670492284</v>
      </c>
      <c r="F85" s="203">
        <v>0.31006061665481033</v>
      </c>
      <c r="G85" s="218">
        <v>143.22710482562968</v>
      </c>
    </row>
    <row r="86" spans="2:7">
      <c r="B86" s="250"/>
      <c r="C86" s="45" t="s">
        <v>338</v>
      </c>
      <c r="D86" s="219">
        <v>4.7266004051062227</v>
      </c>
      <c r="E86" s="220">
        <v>3.7290027792171085</v>
      </c>
      <c r="F86" s="220">
        <v>0.28296198596259831</v>
      </c>
      <c r="G86" s="221">
        <v>207.97420230435944</v>
      </c>
    </row>
    <row r="87" spans="2:7">
      <c r="B87" s="250"/>
      <c r="C87" s="45" t="s">
        <v>334</v>
      </c>
      <c r="D87" s="219">
        <v>0.48343193622753661</v>
      </c>
      <c r="E87" s="220">
        <v>0.30948346897017842</v>
      </c>
      <c r="F87" s="220">
        <v>1.1480524771083892E-2</v>
      </c>
      <c r="G87" s="221">
        <v>154.38088796364551</v>
      </c>
    </row>
    <row r="88" spans="2:7">
      <c r="B88" s="250"/>
      <c r="C88" s="45" t="s">
        <v>335</v>
      </c>
      <c r="D88" s="219">
        <v>1.4137131140427568</v>
      </c>
      <c r="E88" s="220">
        <v>1.0643898625083983</v>
      </c>
      <c r="F88" s="220">
        <v>8.7344433188032922E-2</v>
      </c>
      <c r="G88" s="221">
        <v>367.57418747482689</v>
      </c>
    </row>
    <row r="89" spans="2:7" ht="15.75" thickBot="1">
      <c r="B89" s="250"/>
      <c r="C89" s="216" t="s">
        <v>336</v>
      </c>
      <c r="D89" s="222">
        <v>1.0684592402902262</v>
      </c>
      <c r="E89" s="222">
        <v>0.6917626973965002</v>
      </c>
      <c r="F89" s="222">
        <v>3.559539052496799E-2</v>
      </c>
      <c r="G89" s="223">
        <v>169.06101983422144</v>
      </c>
    </row>
    <row r="90" spans="2:7" ht="15.75" thickTop="1">
      <c r="B90" s="251"/>
      <c r="C90" s="217" t="s">
        <v>337</v>
      </c>
      <c r="D90" s="207">
        <f>AVERAGE(D85:D89)</f>
        <v>1.8969896627829819</v>
      </c>
      <c r="E90" s="207">
        <f t="shared" ref="E90" si="23">AVERAGE(E85:E89)</f>
        <v>1.4393207350282826</v>
      </c>
      <c r="F90" s="207">
        <f t="shared" ref="F90" si="24">AVERAGE(F85:F89)</f>
        <v>0.14548859022029864</v>
      </c>
      <c r="G90" s="208">
        <f t="shared" ref="G90" si="25">AVERAGE(G85:G89)</f>
        <v>208.44348048053658</v>
      </c>
    </row>
    <row r="91" spans="2:7">
      <c r="D91" s="82"/>
    </row>
    <row r="93" spans="2:7" ht="33" customHeight="1">
      <c r="B93" s="252" t="s">
        <v>291</v>
      </c>
      <c r="C93" s="252"/>
      <c r="D93" s="252"/>
      <c r="E93" s="252"/>
      <c r="F93" s="252"/>
      <c r="G93" s="252"/>
    </row>
    <row r="94" spans="2:7" ht="15.75">
      <c r="B94" s="164"/>
      <c r="C94" s="201" t="s">
        <v>339</v>
      </c>
      <c r="D94" s="45" t="s">
        <v>313</v>
      </c>
      <c r="E94" s="45" t="s">
        <v>344</v>
      </c>
      <c r="F94" s="45" t="s">
        <v>314</v>
      </c>
      <c r="G94" s="45" t="s">
        <v>348</v>
      </c>
    </row>
    <row r="95" spans="2:7">
      <c r="B95" s="250">
        <v>2009</v>
      </c>
      <c r="C95" s="45" t="s">
        <v>333</v>
      </c>
      <c r="D95" s="203">
        <v>0.60020580472331708</v>
      </c>
      <c r="E95" s="203">
        <v>0.37508038213065686</v>
      </c>
      <c r="F95" s="203">
        <v>1.630380867274239</v>
      </c>
      <c r="G95" s="224">
        <v>0.52718985349576264</v>
      </c>
    </row>
    <row r="96" spans="2:7">
      <c r="B96" s="250"/>
      <c r="C96" s="45" t="s">
        <v>338</v>
      </c>
      <c r="D96" s="220">
        <v>3.3699794781588976</v>
      </c>
      <c r="E96" s="220">
        <v>0.77116597343351667</v>
      </c>
      <c r="F96" s="220">
        <v>4.5585045252118945</v>
      </c>
      <c r="G96" s="220">
        <v>0.448844504929303</v>
      </c>
    </row>
    <row r="97" spans="2:19">
      <c r="B97" s="250"/>
      <c r="C97" s="45" t="s">
        <v>334</v>
      </c>
      <c r="D97" s="220">
        <v>4.3142610138888777</v>
      </c>
      <c r="E97" s="220">
        <v>0.88178881844237733</v>
      </c>
      <c r="F97" s="220">
        <v>4.8769316076971663</v>
      </c>
      <c r="G97" s="220">
        <v>0.75738186321140222</v>
      </c>
    </row>
    <row r="98" spans="2:19">
      <c r="B98" s="250"/>
      <c r="C98" s="45" t="s">
        <v>335</v>
      </c>
      <c r="D98" s="220">
        <v>1.7298928116333108</v>
      </c>
      <c r="E98" s="220">
        <v>0.63368525103310036</v>
      </c>
      <c r="F98" s="220">
        <v>3.0312985146142788</v>
      </c>
      <c r="G98" s="220">
        <v>0.82004146130507005</v>
      </c>
      <c r="S98" s="166"/>
    </row>
    <row r="99" spans="2:19" ht="15.75" thickBot="1">
      <c r="B99" s="250"/>
      <c r="C99" s="216" t="s">
        <v>336</v>
      </c>
      <c r="D99" s="225">
        <v>2.2456616770433171</v>
      </c>
      <c r="E99" s="225">
        <v>0.69189641450523443</v>
      </c>
      <c r="F99" s="225">
        <v>3.2072389174829818</v>
      </c>
      <c r="G99" s="225">
        <v>0.36777340162847172</v>
      </c>
    </row>
    <row r="100" spans="2:19" ht="15.75" thickTop="1">
      <c r="B100" s="251"/>
      <c r="C100" s="217" t="s">
        <v>337</v>
      </c>
      <c r="D100" s="207">
        <f>AVERAGE(D95:D99)</f>
        <v>2.452000157089544</v>
      </c>
      <c r="E100" s="207">
        <f>AVERAGE(E95:E99)</f>
        <v>0.67072336790897713</v>
      </c>
      <c r="F100" s="207">
        <f>AVERAGE(F95:F99)</f>
        <v>3.4608708864561124</v>
      </c>
      <c r="G100" s="207">
        <f>AVERAGE(G95:G99)</f>
        <v>0.58424621691400191</v>
      </c>
    </row>
    <row r="101" spans="2:19">
      <c r="B101" s="249">
        <v>2010</v>
      </c>
      <c r="C101" s="45" t="s">
        <v>333</v>
      </c>
      <c r="D101" s="203">
        <v>0.61919793314458704</v>
      </c>
      <c r="E101" s="203">
        <v>0.38162939300760679</v>
      </c>
      <c r="F101" s="203">
        <v>1.6112973868309348</v>
      </c>
      <c r="G101" s="224">
        <v>0.49735760019138159</v>
      </c>
    </row>
    <row r="102" spans="2:19">
      <c r="B102" s="250"/>
      <c r="C102" s="45" t="s">
        <v>338</v>
      </c>
      <c r="D102" s="220">
        <v>3.0931419680785974</v>
      </c>
      <c r="E102" s="220">
        <v>0.7556889040744853</v>
      </c>
      <c r="F102" s="220">
        <v>4.2470621109334497</v>
      </c>
      <c r="G102" s="220">
        <v>0.36386777141880927</v>
      </c>
    </row>
    <row r="103" spans="2:19">
      <c r="B103" s="250"/>
      <c r="C103" s="45" t="s">
        <v>334</v>
      </c>
      <c r="D103" s="220">
        <v>3.0254661621768584</v>
      </c>
      <c r="E103" s="220">
        <v>0.75158156603178894</v>
      </c>
      <c r="F103" s="220">
        <v>4.3621301877103891</v>
      </c>
      <c r="G103" s="220">
        <v>0.57775001125669778</v>
      </c>
    </row>
    <row r="104" spans="2:19">
      <c r="B104" s="250"/>
      <c r="C104" s="45" t="s">
        <v>335</v>
      </c>
      <c r="D104" s="220">
        <v>1.8216232817128803</v>
      </c>
      <c r="E104" s="220">
        <v>0.64559407824529114</v>
      </c>
      <c r="F104" s="220">
        <v>2.7776212219308856</v>
      </c>
      <c r="G104" s="220">
        <v>0.79622332556374587</v>
      </c>
    </row>
    <row r="105" spans="2:19" ht="15.75" thickBot="1">
      <c r="B105" s="250"/>
      <c r="C105" s="216" t="s">
        <v>336</v>
      </c>
      <c r="D105" s="225">
        <v>2.4029057644447436</v>
      </c>
      <c r="E105" s="225">
        <v>0.70613350200628566</v>
      </c>
      <c r="F105" s="225">
        <v>3.3236776238945436</v>
      </c>
      <c r="G105" s="225">
        <v>0.36381965171670849</v>
      </c>
    </row>
    <row r="106" spans="2:19" ht="15.75" thickTop="1">
      <c r="B106" s="251"/>
      <c r="C106" s="217" t="s">
        <v>337</v>
      </c>
      <c r="D106" s="207">
        <f>AVERAGE(D101:D105)</f>
        <v>2.1924670219115336</v>
      </c>
      <c r="E106" s="207">
        <f>AVERAGE(E101:E105)</f>
        <v>0.64812548867309161</v>
      </c>
      <c r="F106" s="207">
        <f>AVERAGE(F101:F105)</f>
        <v>3.2643577062600406</v>
      </c>
      <c r="G106" s="207">
        <f>AVERAGE(G101:G105)</f>
        <v>0.51980367202946864</v>
      </c>
    </row>
    <row r="107" spans="2:19">
      <c r="B107" s="249">
        <v>2011</v>
      </c>
      <c r="C107" s="45" t="s">
        <v>333</v>
      </c>
      <c r="D107" s="203">
        <v>0.63233638656217528</v>
      </c>
      <c r="E107" s="203">
        <v>0.38738118262449395</v>
      </c>
      <c r="F107" s="203">
        <v>1.6276018723618415</v>
      </c>
      <c r="G107" s="224">
        <v>0.55881665504687761</v>
      </c>
    </row>
    <row r="108" spans="2:19">
      <c r="B108" s="250"/>
      <c r="C108" s="45" t="s">
        <v>338</v>
      </c>
      <c r="D108" s="220">
        <v>4.6817159577297902</v>
      </c>
      <c r="E108" s="220">
        <v>0.82399683344966712</v>
      </c>
      <c r="F108" s="220">
        <v>4.7596899224806197</v>
      </c>
      <c r="G108" s="220">
        <v>0.39561024191763566</v>
      </c>
    </row>
    <row r="109" spans="2:19">
      <c r="B109" s="250"/>
      <c r="C109" s="45" t="s">
        <v>334</v>
      </c>
      <c r="D109" s="220">
        <v>3.9831466812346354</v>
      </c>
      <c r="E109" s="220">
        <v>0.79932358728958031</v>
      </c>
      <c r="F109" s="220">
        <v>4.4596703283094108</v>
      </c>
      <c r="G109" s="220">
        <v>0.61577126945234684</v>
      </c>
      <c r="J109" s="166"/>
      <c r="K109" s="168"/>
      <c r="L109" s="168"/>
      <c r="M109" s="168"/>
    </row>
    <row r="110" spans="2:19">
      <c r="B110" s="250"/>
      <c r="C110" s="45" t="s">
        <v>335</v>
      </c>
      <c r="D110" s="220">
        <v>1.7314564053780424</v>
      </c>
      <c r="E110" s="220">
        <v>0.63389494409243674</v>
      </c>
      <c r="F110" s="220">
        <v>2.7746342203473109</v>
      </c>
      <c r="G110" s="220">
        <v>0.86203951442923532</v>
      </c>
      <c r="J110" s="166"/>
      <c r="K110" s="168"/>
      <c r="L110" s="168"/>
      <c r="M110" s="168"/>
    </row>
    <row r="111" spans="2:19" ht="15.75" thickBot="1">
      <c r="B111" s="250"/>
      <c r="C111" s="216" t="s">
        <v>336</v>
      </c>
      <c r="D111" s="225">
        <v>2.9042236763831051</v>
      </c>
      <c r="E111" s="225">
        <v>0.7438671339326528</v>
      </c>
      <c r="F111" s="225">
        <v>3.62438987760006</v>
      </c>
      <c r="G111" s="225">
        <v>0.30112535643542804</v>
      </c>
      <c r="J111" s="166"/>
      <c r="K111" s="168"/>
      <c r="L111" s="168"/>
      <c r="M111" s="168"/>
    </row>
    <row r="112" spans="2:19" ht="15.75" thickTop="1">
      <c r="B112" s="251"/>
      <c r="C112" s="217" t="s">
        <v>337</v>
      </c>
      <c r="D112" s="207">
        <f>AVERAGE(D107:D111)</f>
        <v>2.78657582145755</v>
      </c>
      <c r="E112" s="207">
        <f>AVERAGE(E107:E111)</f>
        <v>0.67769273627776616</v>
      </c>
      <c r="F112" s="207">
        <f>AVERAGE(F107:F111)</f>
        <v>3.4491972442198486</v>
      </c>
      <c r="G112" s="207">
        <f>AVERAGE(G107:G111)</f>
        <v>0.54667260745630475</v>
      </c>
      <c r="J112" s="166"/>
      <c r="K112" s="168"/>
      <c r="L112" s="168"/>
      <c r="M112" s="168"/>
    </row>
    <row r="113" spans="2:7">
      <c r="B113" s="249">
        <v>2012</v>
      </c>
      <c r="C113" s="45" t="s">
        <v>333</v>
      </c>
      <c r="D113" s="203">
        <v>0.49669782322931799</v>
      </c>
      <c r="E113" s="203">
        <v>0.33186246115974738</v>
      </c>
      <c r="F113" s="203">
        <v>1.560824089826792</v>
      </c>
      <c r="G113" s="224">
        <v>0.61230497149471785</v>
      </c>
    </row>
    <row r="114" spans="2:7">
      <c r="B114" s="250"/>
      <c r="C114" s="45" t="s">
        <v>338</v>
      </c>
      <c r="D114" s="220">
        <v>0.26994926067186659</v>
      </c>
      <c r="E114" s="220">
        <v>0.2125669654936056</v>
      </c>
      <c r="F114" s="220">
        <v>2.1146913242981698</v>
      </c>
      <c r="G114" s="220">
        <v>0.43859918108190987</v>
      </c>
    </row>
    <row r="115" spans="2:7">
      <c r="B115" s="250"/>
      <c r="C115" s="45" t="s">
        <v>334</v>
      </c>
      <c r="D115" s="220">
        <v>5.3990711093909436</v>
      </c>
      <c r="E115" s="220">
        <v>0.84372731871467221</v>
      </c>
      <c r="F115" s="220">
        <v>5.60195906567637</v>
      </c>
      <c r="G115" s="220">
        <v>0.64026656696065276</v>
      </c>
    </row>
    <row r="116" spans="2:7">
      <c r="B116" s="250"/>
      <c r="C116" s="45" t="s">
        <v>335</v>
      </c>
      <c r="D116" s="220">
        <v>1.7164589492304683</v>
      </c>
      <c r="E116" s="220">
        <v>0.63187369340394972</v>
      </c>
      <c r="F116" s="220">
        <v>2.7238465010326816</v>
      </c>
      <c r="G116" s="220">
        <v>0.88189575511608576</v>
      </c>
    </row>
    <row r="117" spans="2:7" ht="15.75" thickBot="1">
      <c r="B117" s="250"/>
      <c r="C117" s="216" t="s">
        <v>336</v>
      </c>
      <c r="D117" s="225">
        <v>3.6742663903130794</v>
      </c>
      <c r="E117" s="225">
        <v>0.78606268524352962</v>
      </c>
      <c r="F117" s="225">
        <v>4.2414254323110727</v>
      </c>
      <c r="G117" s="225">
        <v>0.29683306494900696</v>
      </c>
    </row>
    <row r="118" spans="2:7" ht="15.75" thickTop="1">
      <c r="B118" s="251"/>
      <c r="C118" s="217" t="s">
        <v>337</v>
      </c>
      <c r="D118" s="207">
        <f>AVERAGE(D113:D117)</f>
        <v>2.3112887065671353</v>
      </c>
      <c r="E118" s="207">
        <f>AVERAGE(E113:E117)</f>
        <v>0.56121862480310081</v>
      </c>
      <c r="F118" s="207">
        <f>AVERAGE(F113:F117)</f>
        <v>3.2485492826290168</v>
      </c>
      <c r="G118" s="207">
        <f>AVERAGE(G113:G117)</f>
        <v>0.5739799079204746</v>
      </c>
    </row>
    <row r="119" spans="2:7">
      <c r="B119" s="249">
        <v>2013</v>
      </c>
      <c r="C119" s="45" t="s">
        <v>333</v>
      </c>
      <c r="D119" s="203">
        <v>0.71284118525609508</v>
      </c>
      <c r="E119" s="203">
        <v>0.41617471099605463</v>
      </c>
      <c r="F119" s="203">
        <v>1.609584404816774</v>
      </c>
      <c r="G119" s="224">
        <v>0.74935843239278421</v>
      </c>
    </row>
    <row r="120" spans="2:7">
      <c r="B120" s="250"/>
      <c r="C120" s="45" t="s">
        <v>338</v>
      </c>
      <c r="D120" s="220">
        <v>0.25942084990214531</v>
      </c>
      <c r="E120" s="220">
        <v>0.2059842426162008</v>
      </c>
      <c r="F120" s="220">
        <v>1.2649077777114546</v>
      </c>
      <c r="G120" s="220">
        <v>0.41328489983371602</v>
      </c>
    </row>
    <row r="121" spans="2:7">
      <c r="B121" s="250"/>
      <c r="C121" s="45" t="s">
        <v>334</v>
      </c>
      <c r="D121" s="220">
        <v>9.1432565668457073</v>
      </c>
      <c r="E121" s="220">
        <v>0.9014123330697752</v>
      </c>
      <c r="F121" s="220">
        <v>7.6103256212510715</v>
      </c>
      <c r="G121" s="220">
        <v>0.55842648541604711</v>
      </c>
    </row>
    <row r="122" spans="2:7">
      <c r="B122" s="250"/>
      <c r="C122" s="45" t="s">
        <v>335</v>
      </c>
      <c r="D122" s="220">
        <v>1.958732803710056</v>
      </c>
      <c r="E122" s="220">
        <v>0.66201746952409291</v>
      </c>
      <c r="F122" s="220">
        <v>2.838300933398147</v>
      </c>
      <c r="G122" s="220">
        <v>0.88321783773709628</v>
      </c>
    </row>
    <row r="123" spans="2:7" ht="15.75" thickBot="1">
      <c r="B123" s="250"/>
      <c r="C123" s="216" t="s">
        <v>336</v>
      </c>
      <c r="D123" s="225">
        <v>3.6675103543488263</v>
      </c>
      <c r="E123" s="225">
        <v>0.78575301947251663</v>
      </c>
      <c r="F123" s="225">
        <v>4.6709782182653008</v>
      </c>
      <c r="G123" s="225">
        <v>0.30441212718757704</v>
      </c>
    </row>
    <row r="124" spans="2:7" ht="15.75" thickTop="1">
      <c r="B124" s="251"/>
      <c r="C124" s="217" t="s">
        <v>337</v>
      </c>
      <c r="D124" s="207">
        <f>AVERAGE(D119:D123)</f>
        <v>3.1483523520125658</v>
      </c>
      <c r="E124" s="207">
        <f>AVERAGE(E119:E123)</f>
        <v>0.59426835513572807</v>
      </c>
      <c r="F124" s="207">
        <f>AVERAGE(F119:F123)</f>
        <v>3.5988193910885498</v>
      </c>
      <c r="G124" s="207">
        <f>AVERAGE(G119:G123)</f>
        <v>0.58173995651344412</v>
      </c>
    </row>
    <row r="125" spans="2:7">
      <c r="B125" s="249">
        <v>2014</v>
      </c>
      <c r="C125" s="45" t="s">
        <v>333</v>
      </c>
      <c r="D125" s="203">
        <v>0.80466393465530583</v>
      </c>
      <c r="E125" s="203">
        <v>0.44588021027250047</v>
      </c>
      <c r="F125" s="203">
        <v>1.7609550039589068</v>
      </c>
      <c r="G125" s="224">
        <v>0.46033598378230756</v>
      </c>
    </row>
    <row r="126" spans="2:7">
      <c r="B126" s="250"/>
      <c r="C126" s="45" t="s">
        <v>338</v>
      </c>
      <c r="D126" s="220">
        <v>0.26837677822030115</v>
      </c>
      <c r="E126" s="220">
        <v>0.21159073772768761</v>
      </c>
      <c r="F126" s="220">
        <v>1.2638777126861815</v>
      </c>
      <c r="G126" s="220">
        <v>0.46230009127346322</v>
      </c>
    </row>
    <row r="127" spans="2:7">
      <c r="B127" s="250"/>
      <c r="C127" s="45" t="s">
        <v>334</v>
      </c>
      <c r="D127" s="220">
        <v>16.945339391436047</v>
      </c>
      <c r="E127" s="220">
        <v>0.94427522499367023</v>
      </c>
      <c r="F127" s="220">
        <v>12.860554330104536</v>
      </c>
      <c r="G127" s="220">
        <v>0.56824999808189536</v>
      </c>
    </row>
    <row r="128" spans="2:7">
      <c r="B128" s="250"/>
      <c r="C128" s="45" t="s">
        <v>335</v>
      </c>
      <c r="D128" s="220">
        <v>1.7512350312386442</v>
      </c>
      <c r="E128" s="220">
        <v>0.63652687296956012</v>
      </c>
      <c r="F128" s="220">
        <v>2.8556662853577914</v>
      </c>
      <c r="G128" s="220">
        <v>0.86744369151565059</v>
      </c>
    </row>
    <row r="129" spans="2:8" ht="15.75" thickBot="1">
      <c r="B129" s="250"/>
      <c r="C129" s="216" t="s">
        <v>336</v>
      </c>
      <c r="D129" s="225">
        <v>3.9666253101736975</v>
      </c>
      <c r="E129" s="225">
        <v>0.79865604156778491</v>
      </c>
      <c r="F129" s="225">
        <v>4.811425501432665</v>
      </c>
      <c r="G129" s="225">
        <v>0.330568809172891</v>
      </c>
    </row>
    <row r="130" spans="2:8" ht="15.75" thickTop="1">
      <c r="B130" s="251"/>
      <c r="C130" s="217" t="s">
        <v>337</v>
      </c>
      <c r="D130" s="207">
        <f>AVERAGE(D125:D129)</f>
        <v>4.747248089144799</v>
      </c>
      <c r="E130" s="207">
        <f>AVERAGE(E125:E129)</f>
        <v>0.60738581750624066</v>
      </c>
      <c r="F130" s="207">
        <f>AVERAGE(F125:F129)</f>
        <v>4.7104957667080161</v>
      </c>
      <c r="G130" s="207">
        <f>AVERAGE(G125:G129)</f>
        <v>0.53777971476524145</v>
      </c>
    </row>
    <row r="131" spans="2:8">
      <c r="B131" s="249">
        <v>2015</v>
      </c>
      <c r="C131" s="45" t="s">
        <v>333</v>
      </c>
      <c r="D131" s="203">
        <v>0.70275612160028145</v>
      </c>
      <c r="E131" s="203">
        <v>0.41271683753503013</v>
      </c>
      <c r="F131" s="203">
        <v>1.7525220220989743</v>
      </c>
      <c r="G131" s="224">
        <v>0.45254525735749895</v>
      </c>
    </row>
    <row r="132" spans="2:8">
      <c r="B132" s="250"/>
      <c r="C132" s="45" t="s">
        <v>338</v>
      </c>
      <c r="D132" s="220">
        <v>0.22627398120763212</v>
      </c>
      <c r="E132" s="220">
        <v>0.18452155446109844</v>
      </c>
      <c r="F132" s="220">
        <v>1.2477378794925664</v>
      </c>
      <c r="G132" s="220">
        <v>0.53541185321942919</v>
      </c>
    </row>
    <row r="133" spans="2:8">
      <c r="B133" s="250"/>
      <c r="C133" s="45" t="s">
        <v>334</v>
      </c>
      <c r="D133" s="220">
        <v>-16.60535455861071</v>
      </c>
      <c r="E133" s="220">
        <v>1.0640805690280342</v>
      </c>
      <c r="F133" s="220">
        <v>674.70254957507086</v>
      </c>
      <c r="G133" s="220">
        <v>0.48422097131675834</v>
      </c>
    </row>
    <row r="134" spans="2:8">
      <c r="B134" s="250"/>
      <c r="C134" s="45" t="s">
        <v>335</v>
      </c>
      <c r="D134" s="220">
        <v>1.8701218449270136</v>
      </c>
      <c r="E134" s="220">
        <v>0.65158273619375562</v>
      </c>
      <c r="F134" s="220">
        <v>2.8135385607916734</v>
      </c>
      <c r="G134" s="220">
        <v>0.85796301211293313</v>
      </c>
    </row>
    <row r="135" spans="2:8" ht="15.75" thickBot="1">
      <c r="B135" s="250"/>
      <c r="C135" s="216" t="s">
        <v>336</v>
      </c>
      <c r="D135" s="225">
        <v>3.483540335222477</v>
      </c>
      <c r="E135" s="225">
        <v>0.7769619708461083</v>
      </c>
      <c r="F135" s="225">
        <v>4.7216412890601109</v>
      </c>
      <c r="G135" s="225">
        <v>0.33664138561669626</v>
      </c>
    </row>
    <row r="136" spans="2:8" ht="15.75" thickTop="1">
      <c r="B136" s="251"/>
      <c r="C136" s="217" t="s">
        <v>337</v>
      </c>
      <c r="D136" s="207" t="s">
        <v>351</v>
      </c>
      <c r="E136" s="207">
        <f>AVERAGE(E131:E135)</f>
        <v>0.61797273361280536</v>
      </c>
      <c r="F136" s="207" t="s">
        <v>352</v>
      </c>
      <c r="G136" s="207">
        <f>AVERAGE(G131:G135)</f>
        <v>0.53335649592466317</v>
      </c>
    </row>
    <row r="140" spans="2:8" ht="30" customHeight="1">
      <c r="B140" s="252" t="s">
        <v>262</v>
      </c>
      <c r="C140" s="252"/>
      <c r="D140" s="252"/>
      <c r="E140" s="252"/>
      <c r="F140" s="252"/>
      <c r="G140" s="252"/>
      <c r="H140" s="71"/>
    </row>
    <row r="141" spans="2:8" ht="15.75">
      <c r="B141" s="165"/>
      <c r="C141" s="201" t="s">
        <v>339</v>
      </c>
      <c r="D141" s="82" t="s">
        <v>295</v>
      </c>
      <c r="E141" s="82" t="s">
        <v>296</v>
      </c>
      <c r="F141" s="82" t="s">
        <v>294</v>
      </c>
      <c r="G141" s="82" t="s">
        <v>298</v>
      </c>
      <c r="H141" s="46" t="s">
        <v>299</v>
      </c>
    </row>
    <row r="142" spans="2:8">
      <c r="B142" s="250">
        <v>2009</v>
      </c>
      <c r="C142" s="45" t="s">
        <v>333</v>
      </c>
      <c r="D142" s="209">
        <v>0.45641531782458911</v>
      </c>
      <c r="E142" s="209">
        <v>9.3087939965638439E-2</v>
      </c>
      <c r="F142" s="209">
        <v>8.0996207111392882E-2</v>
      </c>
      <c r="G142" s="210">
        <v>7.5821159822517997E-2</v>
      </c>
      <c r="H142" s="170">
        <v>0.12361736830917559</v>
      </c>
    </row>
    <row r="143" spans="2:8">
      <c r="B143" s="250"/>
      <c r="C143" s="45" t="s">
        <v>338</v>
      </c>
      <c r="D143" s="211">
        <v>0.32183285011975293</v>
      </c>
      <c r="E143" s="211">
        <v>2.3979999159628555E-2</v>
      </c>
      <c r="F143" s="211">
        <v>1.6294802302617758E-2</v>
      </c>
      <c r="G143" s="212">
        <v>1.2221198011455403E-2</v>
      </c>
      <c r="H143" s="171">
        <v>5.5710386438730067E-2</v>
      </c>
    </row>
    <row r="144" spans="2:8">
      <c r="B144" s="250"/>
      <c r="C144" s="45" t="s">
        <v>334</v>
      </c>
      <c r="D144" s="211">
        <v>0.29661537625805473</v>
      </c>
      <c r="E144" s="211">
        <v>1.5347393876520739E-2</v>
      </c>
      <c r="F144" s="211">
        <v>-7.7434818673646809E-4</v>
      </c>
      <c r="G144" s="212">
        <v>-1.0640664501379198E-3</v>
      </c>
      <c r="H144" s="171">
        <v>-5.1893793033677416E-3</v>
      </c>
    </row>
    <row r="145" spans="2:8">
      <c r="B145" s="250"/>
      <c r="C145" s="45" t="s">
        <v>335</v>
      </c>
      <c r="D145" s="211">
        <v>0.13797176718667631</v>
      </c>
      <c r="E145" s="211">
        <v>3.4500263584356754E-2</v>
      </c>
      <c r="F145" s="211">
        <v>1.4995021184372376E-2</v>
      </c>
      <c r="G145" s="212">
        <v>1.9423614360323221E-2</v>
      </c>
      <c r="H145" s="171">
        <v>5.8878773358888359E-2</v>
      </c>
    </row>
    <row r="146" spans="2:8" ht="15.75" thickBot="1">
      <c r="B146" s="250"/>
      <c r="C146" s="216" t="s">
        <v>336</v>
      </c>
      <c r="D146" s="213">
        <v>0.22340831109416698</v>
      </c>
      <c r="E146" s="213">
        <v>5.2403562887741312E-2</v>
      </c>
      <c r="F146" s="213">
        <v>2.8073337261289989E-3</v>
      </c>
      <c r="G146" s="214">
        <v>1.6772617149483362E-3</v>
      </c>
      <c r="H146" s="173">
        <v>5.3793790469865519E-3</v>
      </c>
    </row>
    <row r="147" spans="2:8" ht="15.75" thickTop="1">
      <c r="B147" s="251"/>
      <c r="C147" s="217" t="s">
        <v>337</v>
      </c>
      <c r="D147" s="215">
        <f>AVERAGE(D142:D146)</f>
        <v>0.28724872449664801</v>
      </c>
      <c r="E147" s="215">
        <f>AVERAGE(E142:E146)</f>
        <v>4.3863831894777161E-2</v>
      </c>
      <c r="F147" s="215">
        <f>AVERAGE(F142:F146)</f>
        <v>2.2863803227555109E-2</v>
      </c>
      <c r="G147" s="215">
        <f>AVERAGE(G142:G146)</f>
        <v>2.1615833491821411E-2</v>
      </c>
      <c r="H147" s="172">
        <f>AVERAGE(H142:H146)</f>
        <v>4.7679305570082563E-2</v>
      </c>
    </row>
    <row r="148" spans="2:8">
      <c r="B148" s="249">
        <v>2010</v>
      </c>
      <c r="C148" s="45" t="s">
        <v>333</v>
      </c>
      <c r="D148" s="209">
        <v>0.38502852945161731</v>
      </c>
      <c r="E148" s="209">
        <v>6.7360673735561927E-2</v>
      </c>
      <c r="F148" s="209">
        <v>5.3026037289416586E-2</v>
      </c>
      <c r="G148" s="210">
        <v>5.7046452986058239E-2</v>
      </c>
      <c r="H148" s="170">
        <v>9.1918800624409422E-2</v>
      </c>
    </row>
    <row r="149" spans="2:8">
      <c r="B149" s="250"/>
      <c r="C149" s="45" t="s">
        <v>338</v>
      </c>
      <c r="D149" s="211">
        <v>0.30403889304412862</v>
      </c>
      <c r="E149" s="211">
        <v>-2.7384068810770382E-2</v>
      </c>
      <c r="F149" s="211">
        <v>-6.6679132385938672E-2</v>
      </c>
      <c r="G149" s="212">
        <v>-5.2137742476688974E-2</v>
      </c>
      <c r="H149" s="171">
        <v>-0.22143223062235123</v>
      </c>
    </row>
    <row r="150" spans="2:8">
      <c r="B150" s="250"/>
      <c r="C150" s="45" t="s">
        <v>334</v>
      </c>
      <c r="D150" s="211">
        <v>0.25829417472552635</v>
      </c>
      <c r="E150" s="211">
        <v>-2.9398938083972044E-2</v>
      </c>
      <c r="F150" s="211">
        <v>-4.2874587062940873E-2</v>
      </c>
      <c r="G150" s="212">
        <v>-4.998151473713499E-2</v>
      </c>
      <c r="H150" s="171">
        <v>-0.21802587426234821</v>
      </c>
    </row>
    <row r="151" spans="2:8">
      <c r="B151" s="250"/>
      <c r="C151" s="45" t="s">
        <v>335</v>
      </c>
      <c r="D151" s="211">
        <v>0.12926294532239213</v>
      </c>
      <c r="E151" s="211">
        <v>4.180280991120431E-2</v>
      </c>
      <c r="F151" s="211">
        <v>2.2414800570991503E-2</v>
      </c>
      <c r="G151" s="212">
        <v>3.272649903612114E-2</v>
      </c>
      <c r="H151" s="171">
        <v>9.0901818242230759E-2</v>
      </c>
    </row>
    <row r="152" spans="2:8" ht="15.75" thickBot="1">
      <c r="B152" s="250"/>
      <c r="C152" s="216" t="s">
        <v>336</v>
      </c>
      <c r="D152" s="213">
        <v>0.21251024310297734</v>
      </c>
      <c r="E152" s="213">
        <v>5.3878721660748433E-2</v>
      </c>
      <c r="F152" s="213">
        <v>-5.6337066375307292E-3</v>
      </c>
      <c r="G152" s="214">
        <v>-3.3134526176275677E-3</v>
      </c>
      <c r="H152" s="173">
        <v>-1.1012848323043551E-2</v>
      </c>
    </row>
    <row r="153" spans="2:8" ht="15.75" thickTop="1">
      <c r="B153" s="251"/>
      <c r="C153" s="217" t="s">
        <v>337</v>
      </c>
      <c r="D153" s="215">
        <f>AVERAGE(D148:D152)</f>
        <v>0.25782695712932835</v>
      </c>
      <c r="E153" s="215">
        <f>AVERAGE(E148:E152)</f>
        <v>2.1251839682554449E-2</v>
      </c>
      <c r="F153" s="215">
        <f>AVERAGE(F148:F152)</f>
        <v>-7.9493176452004374E-3</v>
      </c>
      <c r="G153" s="215">
        <f>AVERAGE(G148:G152)</f>
        <v>-3.1319515618544306E-3</v>
      </c>
      <c r="H153" s="172">
        <f>AVERAGE(H148:H152)</f>
        <v>-5.3530066868220559E-2</v>
      </c>
    </row>
    <row r="154" spans="2:8">
      <c r="B154" s="249">
        <v>2011</v>
      </c>
      <c r="C154" s="45" t="s">
        <v>333</v>
      </c>
      <c r="D154" s="209">
        <v>0.37349983665237629</v>
      </c>
      <c r="E154" s="209">
        <v>5.8687604385769414E-2</v>
      </c>
      <c r="F154" s="209">
        <v>4.2472928766012288E-2</v>
      </c>
      <c r="G154" s="210">
        <v>4.4495675499125198E-2</v>
      </c>
      <c r="H154" s="170">
        <v>7.2421244754381081E-2</v>
      </c>
    </row>
    <row r="155" spans="2:8">
      <c r="B155" s="250"/>
      <c r="C155" s="45" t="s">
        <v>338</v>
      </c>
      <c r="D155" s="211">
        <v>0.28988888115157724</v>
      </c>
      <c r="E155" s="211">
        <v>-2.3725913472538622E-3</v>
      </c>
      <c r="F155" s="211">
        <v>-6.8685773405091369E-2</v>
      </c>
      <c r="G155" s="212">
        <v>-5.8874942442485118E-2</v>
      </c>
      <c r="H155" s="171">
        <v>-0.28022647023012298</v>
      </c>
    </row>
    <row r="156" spans="2:8">
      <c r="B156" s="250"/>
      <c r="C156" s="45" t="s">
        <v>334</v>
      </c>
      <c r="D156" s="211">
        <v>0.23428146935963137</v>
      </c>
      <c r="E156" s="211">
        <v>-1.3726799018130141E-2</v>
      </c>
      <c r="F156" s="211">
        <v>-4.0518280866457083E-2</v>
      </c>
      <c r="G156" s="212">
        <v>-4.1804473695172241E-2</v>
      </c>
      <c r="H156" s="171">
        <v>-0.18643417092895093</v>
      </c>
    </row>
    <row r="157" spans="2:8">
      <c r="B157" s="250"/>
      <c r="C157" s="45" t="s">
        <v>335</v>
      </c>
      <c r="D157" s="211">
        <v>0.15387936315498232</v>
      </c>
      <c r="E157" s="211">
        <v>7.0311020505749708E-2</v>
      </c>
      <c r="F157" s="211">
        <v>3.4219366856361906E-2</v>
      </c>
      <c r="G157" s="212">
        <v>3.9457805405506377E-2</v>
      </c>
      <c r="H157" s="171">
        <v>0.10948097713792308</v>
      </c>
    </row>
    <row r="158" spans="2:8" ht="15.75" thickBot="1">
      <c r="B158" s="250"/>
      <c r="C158" s="216" t="s">
        <v>336</v>
      </c>
      <c r="D158" s="213">
        <v>0.14540998672521188</v>
      </c>
      <c r="E158" s="213">
        <v>-6.1370366588379452E-2</v>
      </c>
      <c r="F158" s="213">
        <v>-0.10551754654685319</v>
      </c>
      <c r="G158" s="214">
        <v>-6.4227406455890271E-2</v>
      </c>
      <c r="H158" s="173">
        <v>-0.23278516182323347</v>
      </c>
    </row>
    <row r="159" spans="2:8" ht="15.75" thickTop="1">
      <c r="B159" s="251"/>
      <c r="C159" s="217" t="s">
        <v>337</v>
      </c>
      <c r="D159" s="215">
        <f>AVERAGE(D154:D158)</f>
        <v>0.23939190740875582</v>
      </c>
      <c r="E159" s="215">
        <f>AVERAGE(E154:E158)</f>
        <v>1.0305773587551133E-2</v>
      </c>
      <c r="F159" s="215">
        <f>AVERAGE(F154:F158)</f>
        <v>-2.7605861039205492E-2</v>
      </c>
      <c r="G159" s="215">
        <f>AVERAGE(G154:G158)</f>
        <v>-1.6190668337783209E-2</v>
      </c>
      <c r="H159" s="172">
        <f>AVERAGE(H154:H158)</f>
        <v>-0.10350871621800065</v>
      </c>
    </row>
    <row r="160" spans="2:8">
      <c r="B160" s="249">
        <v>2012</v>
      </c>
      <c r="C160" s="45" t="s">
        <v>333</v>
      </c>
      <c r="D160" s="209">
        <v>0.37119656567773207</v>
      </c>
      <c r="E160" s="209">
        <v>0.10036398593716223</v>
      </c>
      <c r="F160" s="209">
        <v>8.6303222388795384E-2</v>
      </c>
      <c r="G160" s="210">
        <v>0.10648551895044187</v>
      </c>
      <c r="H160" s="170">
        <v>0.16620516319555703</v>
      </c>
    </row>
    <row r="161" spans="2:8">
      <c r="B161" s="250"/>
      <c r="C161" s="45" t="s">
        <v>338</v>
      </c>
      <c r="D161" s="211">
        <v>0.30920095174293699</v>
      </c>
      <c r="E161" s="211">
        <v>3.5800087782115547E-2</v>
      </c>
      <c r="F161" s="211">
        <v>-1.7383168934371317E-2</v>
      </c>
      <c r="G161" s="212">
        <v>-1.3181173255793585E-2</v>
      </c>
      <c r="H161" s="171">
        <v>-2.7874112728097755E-2</v>
      </c>
    </row>
    <row r="162" spans="2:8">
      <c r="B162" s="250"/>
      <c r="C162" s="45" t="s">
        <v>334</v>
      </c>
      <c r="D162" s="211">
        <v>0.26201817467107547</v>
      </c>
      <c r="E162" s="211">
        <v>-1.0856244363770898E-2</v>
      </c>
      <c r="F162" s="211">
        <v>-4.7338543714014844E-2</v>
      </c>
      <c r="G162" s="212">
        <v>-4.495732924147889E-2</v>
      </c>
      <c r="H162" s="171">
        <v>-0.25184911811290001</v>
      </c>
    </row>
    <row r="163" spans="2:8">
      <c r="B163" s="250"/>
      <c r="C163" s="45" t="s">
        <v>335</v>
      </c>
      <c r="D163" s="211">
        <v>0.15406562624971623</v>
      </c>
      <c r="E163" s="211">
        <v>6.4810876028056033E-2</v>
      </c>
      <c r="F163" s="211">
        <v>4.1606439784684967E-3</v>
      </c>
      <c r="G163" s="212">
        <v>3.9922770298840343E-3</v>
      </c>
      <c r="H163" s="171">
        <v>1.0874349819002772E-2</v>
      </c>
    </row>
    <row r="164" spans="2:8" ht="15.75" thickBot="1">
      <c r="B164" s="250"/>
      <c r="C164" s="216" t="s">
        <v>336</v>
      </c>
      <c r="D164" s="213">
        <v>0.12394794104364248</v>
      </c>
      <c r="E164" s="213">
        <v>-3.6416635874697213E-2</v>
      </c>
      <c r="F164" s="213">
        <v>-0.10674549410846984</v>
      </c>
      <c r="G164" s="214">
        <v>-5.8565153733528552E-2</v>
      </c>
      <c r="H164" s="173">
        <v>-0.24839973249259578</v>
      </c>
    </row>
    <row r="165" spans="2:8" ht="15.75" thickTop="1">
      <c r="B165" s="251"/>
      <c r="C165" s="217" t="s">
        <v>337</v>
      </c>
      <c r="D165" s="215">
        <f>AVERAGE(D160:D164)</f>
        <v>0.24408585187702067</v>
      </c>
      <c r="E165" s="215">
        <f>AVERAGE(E160:E164)</f>
        <v>3.074041390177314E-2</v>
      </c>
      <c r="F165" s="215">
        <f>AVERAGE(F160:F164)</f>
        <v>-1.6200668077918427E-2</v>
      </c>
      <c r="G165" s="215">
        <f>AVERAGE(G160:G164)</f>
        <v>-1.2451720500950253E-3</v>
      </c>
      <c r="H165" s="172">
        <f>AVERAGE(H160:H164)</f>
        <v>-7.0208690063806742E-2</v>
      </c>
    </row>
    <row r="166" spans="2:8">
      <c r="B166" s="249">
        <v>2013</v>
      </c>
      <c r="C166" s="45" t="s">
        <v>333</v>
      </c>
      <c r="D166" s="209">
        <v>0.32443190361497282</v>
      </c>
      <c r="E166" s="209">
        <v>7.8389894569629304E-2</v>
      </c>
      <c r="F166" s="209">
        <v>7.1802133008270402E-2</v>
      </c>
      <c r="G166" s="210">
        <v>8.9433749636179879E-2</v>
      </c>
      <c r="H166" s="170">
        <v>0.14395116867868299</v>
      </c>
    </row>
    <row r="167" spans="2:8">
      <c r="B167" s="250"/>
      <c r="C167" s="45" t="s">
        <v>338</v>
      </c>
      <c r="D167" s="211">
        <v>0.25126672426273144</v>
      </c>
      <c r="E167" s="211">
        <v>-7.3604268335395892E-2</v>
      </c>
      <c r="F167" s="211">
        <v>-7.362178065239218E-2</v>
      </c>
      <c r="G167" s="212">
        <v>-5.9515832192912087E-2</v>
      </c>
      <c r="H167" s="171">
        <v>-7.5282039037784271E-2</v>
      </c>
    </row>
    <row r="168" spans="2:8">
      <c r="B168" s="250"/>
      <c r="C168" s="45" t="s">
        <v>334</v>
      </c>
      <c r="D168" s="211">
        <v>0.1972804777652197</v>
      </c>
      <c r="E168" s="211">
        <v>-5.2004409281817293E-2</v>
      </c>
      <c r="F168" s="211">
        <v>-0.10345765833647286</v>
      </c>
      <c r="G168" s="212">
        <v>-9.2760966455547739E-2</v>
      </c>
      <c r="H168" s="171">
        <v>-0.70594115966866611</v>
      </c>
    </row>
    <row r="169" spans="2:8">
      <c r="B169" s="250"/>
      <c r="C169" s="45" t="s">
        <v>335</v>
      </c>
      <c r="D169" s="211">
        <v>0.18097802428519696</v>
      </c>
      <c r="E169" s="211">
        <v>6.8380737830435093E-2</v>
      </c>
      <c r="F169" s="211">
        <v>2.0094204336202049E-3</v>
      </c>
      <c r="G169" s="212">
        <v>1.8020411109518747E-3</v>
      </c>
      <c r="H169" s="171">
        <v>5.1147349672365392E-3</v>
      </c>
    </row>
    <row r="170" spans="2:8" ht="15.75" thickBot="1">
      <c r="B170" s="250"/>
      <c r="C170" s="216" t="s">
        <v>336</v>
      </c>
      <c r="D170" s="213">
        <v>0.19739088561047147</v>
      </c>
      <c r="E170" s="213">
        <v>1.5409534649564419E-2</v>
      </c>
      <c r="F170" s="213">
        <v>-2.079411635949744E-2</v>
      </c>
      <c r="G170" s="214">
        <v>-1.1388292834965655E-2</v>
      </c>
      <c r="H170" s="173">
        <v>-5.3194467775351362E-2</v>
      </c>
    </row>
    <row r="171" spans="2:8" ht="15.75" thickTop="1">
      <c r="B171" s="251"/>
      <c r="C171" s="217" t="s">
        <v>337</v>
      </c>
      <c r="D171" s="215">
        <f>AVERAGE(D166:D170)</f>
        <v>0.23026960310771849</v>
      </c>
      <c r="E171" s="215">
        <f>AVERAGE(E166:E170)</f>
        <v>7.3142978864831256E-3</v>
      </c>
      <c r="F171" s="215">
        <f>AVERAGE(F166:F170)</f>
        <v>-2.4812400381294376E-2</v>
      </c>
      <c r="G171" s="215">
        <f>AVERAGE(G166:G170)</f>
        <v>-1.4485860147258745E-2</v>
      </c>
      <c r="H171" s="172">
        <f>AVERAGE(H166:H170)</f>
        <v>-0.13707035256717645</v>
      </c>
    </row>
    <row r="172" spans="2:8">
      <c r="B172" s="249">
        <v>2014</v>
      </c>
      <c r="C172" s="45" t="s">
        <v>333</v>
      </c>
      <c r="D172" s="209">
        <v>0.23556010112296052</v>
      </c>
      <c r="E172" s="209">
        <v>5.8777046788552736E-2</v>
      </c>
      <c r="F172" s="209">
        <v>4.6367500872330707E-2</v>
      </c>
      <c r="G172" s="210">
        <v>5.4483649929166031E-2</v>
      </c>
      <c r="H172" s="170">
        <v>9.5943255976710259E-2</v>
      </c>
    </row>
    <row r="173" spans="2:8">
      <c r="B173" s="250"/>
      <c r="C173" s="45" t="s">
        <v>338</v>
      </c>
      <c r="D173" s="211">
        <v>0.32342890938163976</v>
      </c>
      <c r="E173" s="211">
        <v>2.5299542198760214E-2</v>
      </c>
      <c r="F173" s="211">
        <v>1.2321205616279324E-2</v>
      </c>
      <c r="G173" s="212">
        <v>1.1148106308341756E-2</v>
      </c>
      <c r="H173" s="171">
        <v>1.4089843101769372E-2</v>
      </c>
    </row>
    <row r="174" spans="2:8">
      <c r="B174" s="250"/>
      <c r="C174" s="45" t="s">
        <v>334</v>
      </c>
      <c r="D174" s="211">
        <v>0.21720072551390568</v>
      </c>
      <c r="E174" s="211">
        <v>-1.8654935403805768E-2</v>
      </c>
      <c r="F174" s="211">
        <v>-5.0340482403105707E-2</v>
      </c>
      <c r="G174" s="212">
        <v>-4.7189720873695905E-2</v>
      </c>
      <c r="H174" s="171">
        <v>-0.60688596911863435</v>
      </c>
    </row>
    <row r="175" spans="2:8">
      <c r="B175" s="250"/>
      <c r="C175" s="45" t="s">
        <v>335</v>
      </c>
      <c r="D175" s="211">
        <v>0.20699263088491596</v>
      </c>
      <c r="E175" s="211">
        <v>7.4725360909793134E-2</v>
      </c>
      <c r="F175" s="211">
        <v>1.9008546850606635E-2</v>
      </c>
      <c r="G175" s="212">
        <v>1.8911266459978308E-2</v>
      </c>
      <c r="H175" s="171">
        <v>5.4004266043177644E-2</v>
      </c>
    </row>
    <row r="176" spans="2:8" ht="15.75" thickBot="1">
      <c r="B176" s="250"/>
      <c r="C176" s="216" t="s">
        <v>336</v>
      </c>
      <c r="D176" s="213">
        <v>0.24906011238226139</v>
      </c>
      <c r="E176" s="213">
        <v>4.200185956259854E-2</v>
      </c>
      <c r="F176" s="213">
        <v>-2.1789222621983264E-2</v>
      </c>
      <c r="G176" s="214">
        <v>-1.3374523889281771E-2</v>
      </c>
      <c r="H176" s="173">
        <v>-6.4350525310410703E-2</v>
      </c>
    </row>
    <row r="177" spans="2:8" ht="15.75" thickTop="1">
      <c r="B177" s="251"/>
      <c r="C177" s="217" t="s">
        <v>337</v>
      </c>
      <c r="D177" s="215">
        <f>AVERAGE(D172:D176)</f>
        <v>0.24644849585713663</v>
      </c>
      <c r="E177" s="215">
        <f>AVERAGE(E172:E176)</f>
        <v>3.6429774811179774E-2</v>
      </c>
      <c r="F177" s="215">
        <f>AVERAGE(F172:F176)</f>
        <v>1.1135096628255396E-3</v>
      </c>
      <c r="G177" s="215">
        <f>AVERAGE(G172:G176)</f>
        <v>4.795755586901684E-3</v>
      </c>
      <c r="H177" s="172">
        <f>AVERAGE(H172:H176)</f>
        <v>-0.10143982586147755</v>
      </c>
    </row>
    <row r="178" spans="2:8">
      <c r="B178" s="249">
        <v>2015</v>
      </c>
      <c r="C178" s="45" t="s">
        <v>333</v>
      </c>
      <c r="D178" s="209">
        <v>0.33414575581309724</v>
      </c>
      <c r="E178" s="209">
        <v>7.2666960593957372E-2</v>
      </c>
      <c r="F178" s="209">
        <v>5.7740850228551424E-2</v>
      </c>
      <c r="G178" s="210">
        <v>5.5137511166790984E-2</v>
      </c>
      <c r="H178" s="170">
        <v>9.6629702563529318E-2</v>
      </c>
    </row>
    <row r="179" spans="2:8">
      <c r="B179" s="250"/>
      <c r="C179" s="45" t="s">
        <v>338</v>
      </c>
      <c r="D179" s="211">
        <v>0.33548620355305758</v>
      </c>
      <c r="E179" s="211">
        <v>5.4035399102696842E-2</v>
      </c>
      <c r="F179" s="211">
        <v>4.1140089949437677E-3</v>
      </c>
      <c r="G179" s="212">
        <v>3.8611725933866492E-3</v>
      </c>
      <c r="H179" s="171">
        <v>4.8177313040270713E-3</v>
      </c>
    </row>
    <row r="180" spans="2:8">
      <c r="B180" s="250"/>
      <c r="C180" s="45" t="s">
        <v>334</v>
      </c>
      <c r="D180" s="211">
        <v>0.24702362061930452</v>
      </c>
      <c r="E180" s="211">
        <v>-0.11938160221244956</v>
      </c>
      <c r="F180" s="211">
        <v>-0.12851249036587026</v>
      </c>
      <c r="G180" s="212">
        <v>-0.11901582902968467</v>
      </c>
      <c r="H180" s="171" t="s">
        <v>350</v>
      </c>
    </row>
    <row r="181" spans="2:8">
      <c r="B181" s="250"/>
      <c r="C181" s="45" t="s">
        <v>335</v>
      </c>
      <c r="D181" s="211">
        <v>0.25389197647279155</v>
      </c>
      <c r="E181" s="211">
        <v>9.2772983459137967E-2</v>
      </c>
      <c r="F181" s="211">
        <v>3.4423127046334684E-2</v>
      </c>
      <c r="G181" s="212">
        <v>3.4314287245323129E-2</v>
      </c>
      <c r="H181" s="171">
        <v>9.6544570350798511E-2</v>
      </c>
    </row>
    <row r="182" spans="2:8" ht="15.75" thickBot="1">
      <c r="B182" s="250"/>
      <c r="C182" s="216" t="s">
        <v>336</v>
      </c>
      <c r="D182" s="213">
        <v>0.20387772925764192</v>
      </c>
      <c r="E182" s="213">
        <v>5.5930131004366813E-2</v>
      </c>
      <c r="F182" s="213">
        <v>7.9301310043668125E-3</v>
      </c>
      <c r="G182" s="214">
        <v>5.8798388872340146E-3</v>
      </c>
      <c r="H182" s="173">
        <v>2.7762490062985385E-2</v>
      </c>
    </row>
    <row r="183" spans="2:8" ht="15.75" thickTop="1">
      <c r="B183" s="251"/>
      <c r="C183" s="217" t="s">
        <v>337</v>
      </c>
      <c r="D183" s="215">
        <f>AVERAGE(D178:D182)</f>
        <v>0.27488505714317857</v>
      </c>
      <c r="E183" s="215">
        <f>AVERAGE(E178:E182)</f>
        <v>3.1204774389541889E-2</v>
      </c>
      <c r="F183" s="215">
        <f>AVERAGE(F178:F182)</f>
        <v>-4.8608746183347136E-3</v>
      </c>
      <c r="G183" s="215">
        <f>AVERAGE(G178:G182)</f>
        <v>-3.96460382738998E-3</v>
      </c>
      <c r="H183" s="172">
        <f>AVERAGE(H178:H182)</f>
        <v>5.6438623570335071E-2</v>
      </c>
    </row>
  </sheetData>
  <mergeCells count="32">
    <mergeCell ref="B166:B171"/>
    <mergeCell ref="B172:B177"/>
    <mergeCell ref="B178:B183"/>
    <mergeCell ref="B140:G140"/>
    <mergeCell ref="B142:B147"/>
    <mergeCell ref="B148:B153"/>
    <mergeCell ref="B154:B159"/>
    <mergeCell ref="B160:B165"/>
    <mergeCell ref="B1:G1"/>
    <mergeCell ref="B47:G47"/>
    <mergeCell ref="B49:B54"/>
    <mergeCell ref="B55:B60"/>
    <mergeCell ref="B61:B66"/>
    <mergeCell ref="B3:B8"/>
    <mergeCell ref="B15:B20"/>
    <mergeCell ref="B9:B14"/>
    <mergeCell ref="B67:B72"/>
    <mergeCell ref="B73:B78"/>
    <mergeCell ref="B79:B84"/>
    <mergeCell ref="B85:B90"/>
    <mergeCell ref="B21:B26"/>
    <mergeCell ref="B27:B32"/>
    <mergeCell ref="B39:B44"/>
    <mergeCell ref="B33:B38"/>
    <mergeCell ref="B119:B124"/>
    <mergeCell ref="B125:B130"/>
    <mergeCell ref="B131:B136"/>
    <mergeCell ref="B93:G93"/>
    <mergeCell ref="B95:B100"/>
    <mergeCell ref="B101:B106"/>
    <mergeCell ref="B107:B112"/>
    <mergeCell ref="B113:B118"/>
  </mergeCells>
  <pageMargins left="0.7" right="0.7" top="0.75" bottom="0.75" header="0.3" footer="0.3"/>
  <pageSetup paperSize="9" orientation="portrait" horizontalDpi="4294967292" verticalDpi="0" r:id="rId1"/>
</worksheet>
</file>

<file path=xl/worksheets/sheet2.xml><?xml version="1.0" encoding="utf-8"?>
<worksheet xmlns="http://schemas.openxmlformats.org/spreadsheetml/2006/main" xmlns:r="http://schemas.openxmlformats.org/officeDocument/2006/relationships">
  <dimension ref="C1:Y33"/>
  <sheetViews>
    <sheetView showGridLines="0" tabSelected="1" zoomScale="80" zoomScaleNormal="80" workbookViewId="0">
      <selection activeCell="Q11" sqref="Q11"/>
    </sheetView>
  </sheetViews>
  <sheetFormatPr defaultRowHeight="15"/>
  <cols>
    <col min="1" max="3" width="9.140625" customWidth="1"/>
    <col min="7" max="7" width="14.140625" customWidth="1"/>
    <col min="9" max="9" width="9.140625" customWidth="1"/>
    <col min="14" max="14" width="11.28515625" customWidth="1"/>
  </cols>
  <sheetData>
    <row r="1" spans="3:14" ht="15.75" thickBot="1"/>
    <row r="2" spans="3:14" ht="59.25" customHeight="1">
      <c r="C2" s="190"/>
      <c r="D2" s="191"/>
      <c r="E2" s="191"/>
      <c r="F2" s="191"/>
      <c r="G2" s="191"/>
      <c r="H2" s="191"/>
      <c r="I2" s="191"/>
      <c r="J2" s="191"/>
      <c r="K2" s="191"/>
      <c r="L2" s="191"/>
      <c r="M2" s="191"/>
      <c r="N2" s="192"/>
    </row>
    <row r="3" spans="3:14" ht="73.5" customHeight="1">
      <c r="C3" s="193"/>
      <c r="D3" s="41"/>
      <c r="E3" s="230" t="s">
        <v>385</v>
      </c>
      <c r="F3" s="230"/>
      <c r="G3" s="230"/>
      <c r="H3" s="230"/>
      <c r="I3" s="230"/>
      <c r="J3" s="230"/>
      <c r="K3" s="230"/>
      <c r="L3" s="230"/>
      <c r="M3" s="230"/>
      <c r="N3" s="118"/>
    </row>
    <row r="4" spans="3:14">
      <c r="C4" s="193"/>
      <c r="D4" s="41"/>
      <c r="E4" s="41"/>
      <c r="F4" s="41"/>
      <c r="G4" s="41"/>
      <c r="H4" s="41"/>
      <c r="I4" s="41"/>
      <c r="J4" s="41"/>
      <c r="K4" s="41"/>
      <c r="L4" s="41"/>
      <c r="M4" s="41"/>
      <c r="N4" s="118"/>
    </row>
    <row r="5" spans="3:14">
      <c r="C5" s="193"/>
      <c r="D5" s="41"/>
      <c r="E5" s="41"/>
      <c r="F5" s="41"/>
      <c r="G5" s="41"/>
      <c r="H5" s="41"/>
      <c r="I5" s="41"/>
      <c r="J5" s="41"/>
      <c r="K5" s="41"/>
      <c r="L5" s="41"/>
      <c r="M5" s="41"/>
      <c r="N5" s="118"/>
    </row>
    <row r="6" spans="3:14">
      <c r="C6" s="193"/>
      <c r="D6" s="41"/>
      <c r="E6" s="41"/>
      <c r="F6" s="41"/>
      <c r="G6" s="41"/>
      <c r="H6" s="41"/>
      <c r="I6" s="41"/>
      <c r="J6" s="41"/>
      <c r="K6" s="41"/>
      <c r="L6" s="41"/>
      <c r="M6" s="41"/>
      <c r="N6" s="118"/>
    </row>
    <row r="7" spans="3:14">
      <c r="C7" s="193"/>
      <c r="D7" s="41"/>
      <c r="E7" s="41"/>
      <c r="F7" s="41"/>
      <c r="G7" s="41"/>
      <c r="H7" s="41"/>
      <c r="I7" s="41"/>
      <c r="J7" s="41"/>
      <c r="K7" s="41"/>
      <c r="L7" s="41"/>
      <c r="M7" s="41"/>
      <c r="N7" s="118"/>
    </row>
    <row r="8" spans="3:14">
      <c r="C8" s="193"/>
      <c r="D8" s="41"/>
      <c r="E8" s="41"/>
      <c r="F8" s="41"/>
      <c r="G8" s="41"/>
      <c r="H8" s="41"/>
      <c r="I8" s="41"/>
      <c r="J8" s="41"/>
      <c r="K8" s="41"/>
      <c r="L8" s="41"/>
      <c r="M8" s="41"/>
      <c r="N8" s="118"/>
    </row>
    <row r="9" spans="3:14">
      <c r="C9" s="193"/>
      <c r="D9" s="41"/>
      <c r="E9" s="41"/>
      <c r="F9" s="41"/>
      <c r="G9" s="41"/>
      <c r="H9" s="41"/>
      <c r="I9" s="41"/>
      <c r="J9" s="41"/>
      <c r="K9" s="41"/>
      <c r="L9" s="41"/>
      <c r="M9" s="41"/>
      <c r="N9" s="118"/>
    </row>
    <row r="10" spans="3:14">
      <c r="C10" s="193"/>
      <c r="D10" s="41"/>
      <c r="E10" s="41"/>
      <c r="F10" s="41"/>
      <c r="G10" s="41"/>
      <c r="H10" s="41"/>
      <c r="I10" s="41"/>
      <c r="J10" s="41"/>
      <c r="K10" s="41"/>
      <c r="L10" s="41"/>
      <c r="M10" s="41"/>
      <c r="N10" s="118"/>
    </row>
    <row r="11" spans="3:14">
      <c r="C11" s="193"/>
      <c r="D11" s="41"/>
      <c r="E11" s="41"/>
      <c r="F11" s="41"/>
      <c r="G11" s="41"/>
      <c r="H11" s="41"/>
      <c r="I11" s="41"/>
      <c r="J11" s="41"/>
      <c r="K11" s="41"/>
      <c r="L11" s="41"/>
      <c r="M11" s="41"/>
      <c r="N11" s="118"/>
    </row>
    <row r="12" spans="3:14">
      <c r="C12" s="193"/>
      <c r="D12" s="41"/>
      <c r="E12" s="41"/>
      <c r="F12" s="41"/>
      <c r="G12" s="41"/>
      <c r="H12" s="41"/>
      <c r="I12" s="41"/>
      <c r="J12" s="41"/>
      <c r="K12" s="41"/>
      <c r="L12" s="41"/>
      <c r="M12" s="41"/>
      <c r="N12" s="118"/>
    </row>
    <row r="13" spans="3:14">
      <c r="C13" s="193"/>
      <c r="D13" s="41"/>
      <c r="E13" s="41"/>
      <c r="F13" s="41"/>
      <c r="G13" s="41"/>
      <c r="H13" s="41"/>
      <c r="I13" s="41"/>
      <c r="J13" s="41"/>
      <c r="K13" s="41"/>
      <c r="L13" s="41"/>
      <c r="M13" s="41"/>
      <c r="N13" s="118"/>
    </row>
    <row r="14" spans="3:14">
      <c r="C14" s="193"/>
      <c r="D14" s="41"/>
      <c r="E14" s="41"/>
      <c r="F14" s="41"/>
      <c r="G14" s="41"/>
      <c r="H14" s="41"/>
      <c r="I14" s="41"/>
      <c r="J14" s="41"/>
      <c r="K14" s="41"/>
      <c r="L14" s="41"/>
      <c r="M14" s="41"/>
      <c r="N14" s="118"/>
    </row>
    <row r="15" spans="3:14">
      <c r="C15" s="193"/>
      <c r="D15" s="41"/>
      <c r="E15" s="41"/>
      <c r="F15" s="41"/>
      <c r="G15" s="41"/>
      <c r="H15" s="41"/>
      <c r="I15" s="41"/>
      <c r="J15" s="41"/>
      <c r="K15" s="41"/>
      <c r="L15" s="41"/>
      <c r="M15" s="41"/>
      <c r="N15" s="118"/>
    </row>
    <row r="16" spans="3:14">
      <c r="C16" s="193"/>
      <c r="D16" s="41"/>
      <c r="E16" s="41"/>
      <c r="F16" s="41"/>
      <c r="G16" s="41"/>
      <c r="H16" s="41"/>
      <c r="I16" s="41"/>
      <c r="J16" s="41"/>
      <c r="K16" s="41"/>
      <c r="L16" s="41"/>
      <c r="M16" s="41"/>
      <c r="N16" s="118"/>
    </row>
    <row r="17" spans="3:25">
      <c r="C17" s="193"/>
      <c r="D17" s="41"/>
      <c r="E17" s="41"/>
      <c r="F17" s="41"/>
      <c r="G17" s="41"/>
      <c r="H17" s="41"/>
      <c r="I17" s="41"/>
      <c r="J17" s="41"/>
      <c r="K17" s="41"/>
      <c r="L17" s="41"/>
      <c r="M17" s="41"/>
      <c r="N17" s="118"/>
    </row>
    <row r="18" spans="3:25">
      <c r="C18" s="193"/>
      <c r="D18" s="41"/>
      <c r="E18" s="41"/>
      <c r="F18" s="41"/>
      <c r="G18" s="41"/>
      <c r="H18" s="41"/>
      <c r="I18" s="41"/>
      <c r="J18" s="41"/>
      <c r="K18" s="41"/>
      <c r="L18" s="41"/>
      <c r="M18" s="41"/>
      <c r="N18" s="118"/>
    </row>
    <row r="19" spans="3:25">
      <c r="C19" s="193"/>
      <c r="D19" s="41"/>
      <c r="E19" s="41"/>
      <c r="F19" s="41"/>
      <c r="G19" s="41"/>
      <c r="H19" s="41"/>
      <c r="I19" s="41"/>
      <c r="J19" s="41"/>
      <c r="K19" s="41"/>
      <c r="L19" s="41"/>
      <c r="M19" s="41"/>
      <c r="N19" s="118"/>
    </row>
    <row r="20" spans="3:25">
      <c r="C20" s="193"/>
      <c r="D20" s="41"/>
      <c r="E20" s="231" t="s">
        <v>387</v>
      </c>
      <c r="F20" s="231"/>
      <c r="G20" s="231"/>
      <c r="H20" s="231"/>
      <c r="I20" s="231"/>
      <c r="J20" s="231"/>
      <c r="K20" s="231"/>
      <c r="L20" s="231"/>
      <c r="M20" s="41"/>
      <c r="N20" s="118"/>
      <c r="U20" s="227"/>
      <c r="V20" s="227"/>
      <c r="W20" s="227"/>
      <c r="X20" s="227"/>
      <c r="Y20" s="227"/>
    </row>
    <row r="21" spans="3:25" ht="15" customHeight="1">
      <c r="C21" s="193"/>
      <c r="D21" s="41"/>
      <c r="E21" s="231"/>
      <c r="F21" s="231"/>
      <c r="G21" s="231"/>
      <c r="H21" s="231"/>
      <c r="I21" s="231"/>
      <c r="J21" s="231"/>
      <c r="K21" s="231"/>
      <c r="L21" s="231"/>
      <c r="M21" s="194"/>
      <c r="N21" s="195"/>
      <c r="O21" s="176"/>
      <c r="P21" s="176"/>
      <c r="Q21" s="176"/>
      <c r="R21" s="176"/>
      <c r="S21" s="176"/>
      <c r="T21" s="176"/>
      <c r="U21" s="228"/>
      <c r="V21" s="228"/>
      <c r="W21" s="228"/>
      <c r="X21" s="228"/>
      <c r="Y21" s="228"/>
    </row>
    <row r="22" spans="3:25">
      <c r="C22" s="193"/>
      <c r="D22" s="41"/>
      <c r="E22" s="231"/>
      <c r="F22" s="231"/>
      <c r="G22" s="231"/>
      <c r="H22" s="231"/>
      <c r="I22" s="231"/>
      <c r="J22" s="231"/>
      <c r="K22" s="231"/>
      <c r="L22" s="231"/>
      <c r="M22" s="194"/>
      <c r="N22" s="195"/>
      <c r="O22" s="176"/>
      <c r="P22" s="176"/>
      <c r="Q22" s="176"/>
      <c r="R22" s="176"/>
      <c r="S22" s="176"/>
      <c r="T22" s="176"/>
    </row>
    <row r="23" spans="3:25">
      <c r="C23" s="193"/>
      <c r="D23" s="41"/>
      <c r="E23" s="231"/>
      <c r="F23" s="231"/>
      <c r="G23" s="231"/>
      <c r="H23" s="231"/>
      <c r="I23" s="231"/>
      <c r="J23" s="231"/>
      <c r="K23" s="231"/>
      <c r="L23" s="231"/>
      <c r="M23" s="194"/>
      <c r="N23" s="195"/>
      <c r="O23" s="176"/>
      <c r="P23" s="176"/>
      <c r="Q23" s="176"/>
      <c r="R23" s="176"/>
      <c r="S23" s="176"/>
      <c r="T23" s="176"/>
    </row>
    <row r="24" spans="3:25">
      <c r="C24" s="193"/>
      <c r="D24" s="41"/>
      <c r="E24" s="41"/>
      <c r="F24" s="41"/>
      <c r="G24" s="41"/>
      <c r="H24" s="41"/>
      <c r="I24" s="41"/>
      <c r="J24" s="41"/>
      <c r="K24" s="41"/>
      <c r="L24" s="194"/>
      <c r="M24" s="194"/>
      <c r="N24" s="195"/>
      <c r="O24" s="176"/>
      <c r="P24" s="176"/>
      <c r="Q24" s="176"/>
      <c r="R24" s="176"/>
      <c r="S24" s="176"/>
    </row>
    <row r="25" spans="3:25">
      <c r="C25" s="193"/>
      <c r="D25" s="41"/>
      <c r="E25" s="41"/>
      <c r="F25" s="41"/>
      <c r="G25" s="41"/>
      <c r="H25" s="41"/>
      <c r="I25" s="41"/>
      <c r="J25" s="41"/>
      <c r="K25" s="41"/>
      <c r="L25" s="41"/>
      <c r="M25" s="41"/>
      <c r="N25" s="118"/>
    </row>
    <row r="26" spans="3:25">
      <c r="C26" s="193"/>
      <c r="D26" s="41"/>
      <c r="E26" s="41"/>
      <c r="F26" s="41"/>
      <c r="G26" s="41"/>
      <c r="H26" s="41"/>
      <c r="I26" s="41"/>
      <c r="J26" s="41"/>
      <c r="K26" s="41"/>
      <c r="L26" s="41"/>
      <c r="M26" s="41"/>
      <c r="N26" s="118"/>
    </row>
    <row r="27" spans="3:25">
      <c r="C27" s="193"/>
      <c r="D27" s="41"/>
      <c r="E27" s="41"/>
      <c r="F27" s="41"/>
      <c r="G27" s="41"/>
      <c r="H27" s="41"/>
      <c r="I27" s="41"/>
      <c r="J27" s="41"/>
      <c r="K27" s="41"/>
      <c r="L27" s="41"/>
      <c r="M27" s="41"/>
      <c r="N27" s="118"/>
    </row>
    <row r="28" spans="3:25">
      <c r="C28" s="199"/>
      <c r="D28" s="229" t="s">
        <v>389</v>
      </c>
      <c r="E28" s="229"/>
      <c r="F28" s="229"/>
      <c r="G28" s="229"/>
      <c r="H28" s="41"/>
      <c r="I28" s="232" t="s">
        <v>388</v>
      </c>
      <c r="J28" s="232"/>
      <c r="K28" s="232"/>
      <c r="L28" s="232"/>
      <c r="M28" s="232"/>
      <c r="N28" s="118"/>
    </row>
    <row r="29" spans="3:25">
      <c r="C29" s="193"/>
      <c r="D29" s="226" t="s">
        <v>390</v>
      </c>
      <c r="E29" s="226"/>
      <c r="F29" s="226"/>
      <c r="G29" s="226"/>
      <c r="H29" s="41"/>
      <c r="I29" s="226" t="s">
        <v>386</v>
      </c>
      <c r="J29" s="226"/>
      <c r="K29" s="226"/>
      <c r="L29" s="226"/>
      <c r="M29" s="226"/>
      <c r="N29" s="118"/>
    </row>
    <row r="30" spans="3:25">
      <c r="C30" s="193"/>
      <c r="D30" s="41"/>
      <c r="E30" s="41"/>
      <c r="F30" s="41"/>
      <c r="G30" s="41"/>
      <c r="H30" s="41"/>
      <c r="I30" s="41"/>
      <c r="J30" s="41"/>
      <c r="K30" s="41"/>
      <c r="L30" s="41"/>
      <c r="M30" s="41"/>
      <c r="N30" s="118"/>
    </row>
    <row r="31" spans="3:25">
      <c r="C31" s="193"/>
      <c r="D31" s="41"/>
      <c r="E31" s="41"/>
      <c r="F31" s="41"/>
      <c r="G31" s="41"/>
      <c r="H31" s="41"/>
      <c r="I31" s="41"/>
      <c r="J31" s="41"/>
      <c r="K31" s="41"/>
      <c r="L31" s="41"/>
      <c r="M31" s="41"/>
      <c r="N31" s="118"/>
    </row>
    <row r="32" spans="3:25">
      <c r="C32" s="193"/>
      <c r="D32" s="41"/>
      <c r="E32" s="41"/>
      <c r="F32" s="41"/>
      <c r="G32" s="41"/>
      <c r="H32" s="41"/>
      <c r="I32" s="41"/>
      <c r="J32" s="41"/>
      <c r="K32" s="41"/>
      <c r="L32" s="41"/>
      <c r="M32" s="41"/>
      <c r="N32" s="118"/>
    </row>
    <row r="33" spans="3:14" ht="15.75" thickBot="1">
      <c r="C33" s="196"/>
      <c r="D33" s="197"/>
      <c r="E33" s="197"/>
      <c r="F33" s="197"/>
      <c r="G33" s="197"/>
      <c r="H33" s="197"/>
      <c r="I33" s="197"/>
      <c r="J33" s="197"/>
      <c r="K33" s="197"/>
      <c r="L33" s="197"/>
      <c r="M33" s="197"/>
      <c r="N33" s="198"/>
    </row>
  </sheetData>
  <mergeCells count="8">
    <mergeCell ref="E3:M3"/>
    <mergeCell ref="E20:L23"/>
    <mergeCell ref="I28:M28"/>
    <mergeCell ref="I29:M29"/>
    <mergeCell ref="D29:G29"/>
    <mergeCell ref="U20:Y20"/>
    <mergeCell ref="U21:Y21"/>
    <mergeCell ref="D28:G28"/>
  </mergeCells>
  <hyperlinks>
    <hyperlink ref="I29" r:id="rId1"/>
  </hyperlinks>
  <pageMargins left="0.7" right="0.7" top="0.75" bottom="0.75" header="0.3" footer="0.3"/>
  <pageSetup paperSize="9" orientation="portrait" horizontalDpi="4294967292" verticalDpi="0" r:id="rId2"/>
  <drawing r:id="rId3"/>
</worksheet>
</file>

<file path=xl/worksheets/sheet3.xml><?xml version="1.0" encoding="utf-8"?>
<worksheet xmlns="http://schemas.openxmlformats.org/spreadsheetml/2006/main" xmlns:r="http://schemas.openxmlformats.org/officeDocument/2006/relationships">
  <dimension ref="A1:T52"/>
  <sheetViews>
    <sheetView zoomScale="90" zoomScaleNormal="90" workbookViewId="0">
      <selection activeCell="E36" sqref="E36:F37"/>
    </sheetView>
  </sheetViews>
  <sheetFormatPr defaultRowHeight="15"/>
  <sheetData>
    <row r="1" spans="1:20">
      <c r="A1" s="177"/>
      <c r="B1" s="177"/>
      <c r="C1" s="177"/>
      <c r="D1" s="177"/>
      <c r="E1" s="177"/>
      <c r="F1" s="177"/>
      <c r="G1" s="177"/>
      <c r="H1" s="177"/>
      <c r="I1" s="177"/>
      <c r="J1" s="177"/>
      <c r="K1" s="177"/>
      <c r="L1" s="177"/>
      <c r="M1" s="177"/>
      <c r="N1" s="177"/>
      <c r="O1" s="177"/>
      <c r="P1" s="177"/>
      <c r="Q1" s="177"/>
      <c r="R1" s="177"/>
      <c r="S1" s="177"/>
      <c r="T1" s="177"/>
    </row>
    <row r="2" spans="1:20">
      <c r="A2" s="177"/>
      <c r="B2" s="177"/>
      <c r="C2" s="177"/>
      <c r="D2" s="177"/>
      <c r="E2" s="177"/>
      <c r="F2" s="177"/>
      <c r="G2" s="177"/>
      <c r="H2" s="177"/>
      <c r="I2" s="177"/>
      <c r="J2" s="177"/>
      <c r="K2" s="177"/>
      <c r="L2" s="177"/>
      <c r="M2" s="177"/>
      <c r="N2" s="177"/>
      <c r="O2" s="177"/>
      <c r="P2" s="177"/>
      <c r="Q2" s="177"/>
      <c r="R2" s="177"/>
      <c r="S2" s="177"/>
      <c r="T2" s="177"/>
    </row>
    <row r="3" spans="1:20">
      <c r="A3" s="177"/>
      <c r="B3" s="177"/>
      <c r="C3" s="177"/>
      <c r="D3" s="177"/>
      <c r="E3" s="177"/>
      <c r="F3" s="177"/>
      <c r="G3" s="177"/>
      <c r="H3" s="177"/>
      <c r="I3" s="177"/>
      <c r="J3" s="177"/>
      <c r="K3" s="177"/>
      <c r="L3" s="177"/>
      <c r="M3" s="177"/>
      <c r="N3" s="177"/>
      <c r="O3" s="177"/>
      <c r="P3" s="177"/>
      <c r="Q3" s="177"/>
      <c r="R3" s="177"/>
      <c r="S3" s="177"/>
      <c r="T3" s="177"/>
    </row>
    <row r="4" spans="1:20">
      <c r="A4" s="177"/>
      <c r="B4" s="177"/>
      <c r="C4" s="177"/>
      <c r="D4" s="177"/>
      <c r="E4" s="177"/>
      <c r="F4" s="177"/>
      <c r="G4" s="177"/>
      <c r="H4" s="177"/>
      <c r="I4" s="177"/>
      <c r="J4" s="177"/>
      <c r="K4" s="177"/>
      <c r="L4" s="177"/>
      <c r="M4" s="177"/>
      <c r="N4" s="177"/>
      <c r="O4" s="177"/>
      <c r="P4" s="177"/>
      <c r="Q4" s="177"/>
      <c r="R4" s="177"/>
      <c r="S4" s="177"/>
      <c r="T4" s="177"/>
    </row>
    <row r="5" spans="1:20">
      <c r="A5" s="177"/>
      <c r="B5" s="177"/>
      <c r="C5" s="177"/>
      <c r="D5" s="177"/>
      <c r="E5" s="177"/>
      <c r="F5" s="177"/>
      <c r="G5" s="177"/>
      <c r="H5" s="177"/>
      <c r="I5" s="177"/>
      <c r="J5" s="177"/>
      <c r="K5" s="177"/>
      <c r="L5" s="177"/>
      <c r="M5" s="177"/>
      <c r="N5" s="177"/>
      <c r="O5" s="177"/>
      <c r="P5" s="177"/>
      <c r="Q5" s="177"/>
      <c r="R5" s="177"/>
      <c r="S5" s="177"/>
      <c r="T5" s="177"/>
    </row>
    <row r="6" spans="1:20">
      <c r="A6" s="177"/>
      <c r="B6" s="177"/>
      <c r="C6" s="177"/>
      <c r="D6" s="177"/>
      <c r="E6" s="177"/>
      <c r="F6" s="177"/>
      <c r="G6" s="177"/>
      <c r="H6" s="177"/>
      <c r="I6" s="177"/>
      <c r="J6" s="177"/>
      <c r="K6" s="177"/>
      <c r="L6" s="177"/>
      <c r="M6" s="177"/>
      <c r="N6" s="177"/>
      <c r="O6" s="177"/>
      <c r="P6" s="177"/>
      <c r="Q6" s="177"/>
      <c r="R6" s="177"/>
      <c r="S6" s="177"/>
      <c r="T6" s="177"/>
    </row>
    <row r="7" spans="1:20">
      <c r="A7" s="177"/>
      <c r="B7" s="177"/>
      <c r="C7" s="177"/>
      <c r="D7" s="177"/>
      <c r="E7" s="177"/>
      <c r="F7" s="177"/>
      <c r="G7" s="177"/>
      <c r="H7" s="177"/>
      <c r="I7" s="177"/>
      <c r="J7" s="177"/>
      <c r="K7" s="177"/>
      <c r="L7" s="177"/>
      <c r="M7" s="177"/>
      <c r="N7" s="177"/>
      <c r="O7" s="177"/>
      <c r="P7" s="177"/>
      <c r="Q7" s="177"/>
      <c r="R7" s="177"/>
      <c r="S7" s="177"/>
      <c r="T7" s="177"/>
    </row>
    <row r="8" spans="1:20">
      <c r="A8" s="177"/>
      <c r="B8" s="177"/>
      <c r="C8" s="177"/>
      <c r="D8" s="177"/>
      <c r="E8" s="177"/>
      <c r="F8" s="177"/>
      <c r="G8" s="177"/>
      <c r="H8" s="177"/>
      <c r="I8" s="177"/>
      <c r="J8" s="177"/>
      <c r="K8" s="177"/>
      <c r="L8" s="177"/>
      <c r="M8" s="177"/>
      <c r="N8" s="177"/>
      <c r="O8" s="177"/>
      <c r="P8" s="177"/>
      <c r="Q8" s="177"/>
      <c r="R8" s="177"/>
      <c r="S8" s="177"/>
      <c r="T8" s="177"/>
    </row>
    <row r="9" spans="1:20">
      <c r="A9" s="177"/>
      <c r="B9" s="177"/>
      <c r="C9" s="177"/>
      <c r="D9" s="177"/>
      <c r="E9" s="178"/>
      <c r="F9" s="178"/>
      <c r="G9" s="178"/>
      <c r="H9" s="178"/>
      <c r="I9" s="178"/>
      <c r="J9" s="178"/>
      <c r="K9" s="178"/>
      <c r="L9" s="178"/>
      <c r="M9" s="178"/>
      <c r="N9" s="178"/>
      <c r="O9" s="178"/>
      <c r="P9" s="178"/>
      <c r="Q9" s="177"/>
      <c r="R9" s="177"/>
      <c r="S9" s="177"/>
      <c r="T9" s="177"/>
    </row>
    <row r="10" spans="1:20">
      <c r="A10" s="177"/>
      <c r="B10" s="177"/>
      <c r="C10" s="177"/>
      <c r="D10" s="177"/>
      <c r="E10" s="179"/>
      <c r="F10" s="179"/>
      <c r="G10" s="179"/>
      <c r="H10" s="179"/>
      <c r="I10" s="179"/>
      <c r="J10" s="179"/>
      <c r="K10" s="179"/>
      <c r="L10" s="179"/>
      <c r="M10" s="179"/>
      <c r="N10" s="179"/>
      <c r="O10" s="179"/>
      <c r="P10" s="179"/>
      <c r="Q10" s="177"/>
      <c r="R10" s="177"/>
      <c r="S10" s="177"/>
      <c r="T10" s="177"/>
    </row>
    <row r="11" spans="1:20">
      <c r="A11" s="177"/>
      <c r="B11" s="177"/>
      <c r="C11" s="177"/>
      <c r="D11" s="177"/>
      <c r="E11" s="179"/>
      <c r="F11" s="179"/>
      <c r="G11" s="179"/>
      <c r="H11" s="179"/>
      <c r="I11" s="179"/>
      <c r="J11" s="179"/>
      <c r="K11" s="179"/>
      <c r="L11" s="179"/>
      <c r="M11" s="179"/>
      <c r="N11" s="179"/>
      <c r="O11" s="179"/>
      <c r="P11" s="179"/>
      <c r="Q11" s="177"/>
      <c r="R11" s="177"/>
      <c r="S11" s="177"/>
      <c r="T11" s="177"/>
    </row>
    <row r="12" spans="1:20">
      <c r="A12" s="177"/>
      <c r="B12" s="177"/>
      <c r="C12" s="177"/>
      <c r="D12" s="177"/>
      <c r="E12" s="179"/>
      <c r="F12" s="179"/>
      <c r="G12" s="179"/>
      <c r="H12" s="179"/>
      <c r="I12" s="179"/>
      <c r="J12" s="179"/>
      <c r="K12" s="179"/>
      <c r="L12" s="179"/>
      <c r="M12" s="179"/>
      <c r="N12" s="179"/>
      <c r="O12" s="179"/>
      <c r="P12" s="179"/>
      <c r="Q12" s="177"/>
      <c r="R12" s="177"/>
      <c r="S12" s="177"/>
      <c r="T12" s="177"/>
    </row>
    <row r="13" spans="1:20">
      <c r="A13" s="177"/>
      <c r="B13" s="177"/>
      <c r="C13" s="177"/>
      <c r="D13" s="177"/>
      <c r="E13" s="179"/>
      <c r="F13" s="179"/>
      <c r="G13" s="179"/>
      <c r="H13" s="179"/>
      <c r="I13" s="179"/>
      <c r="J13" s="179"/>
      <c r="K13" s="179"/>
      <c r="L13" s="179"/>
      <c r="M13" s="179"/>
      <c r="N13" s="179"/>
      <c r="O13" s="179"/>
      <c r="P13" s="179"/>
      <c r="Q13" s="177"/>
      <c r="R13" s="177"/>
      <c r="S13" s="177"/>
      <c r="T13" s="177"/>
    </row>
    <row r="14" spans="1:20">
      <c r="A14" s="177"/>
      <c r="B14" s="177"/>
      <c r="C14" s="177"/>
      <c r="D14" s="177"/>
      <c r="E14" s="179"/>
      <c r="F14" s="179"/>
      <c r="G14" s="179"/>
      <c r="H14" s="179"/>
      <c r="I14" s="179"/>
      <c r="J14" s="179"/>
      <c r="K14" s="179"/>
      <c r="L14" s="179"/>
      <c r="M14" s="179"/>
      <c r="N14" s="179"/>
      <c r="O14" s="179"/>
      <c r="P14" s="179"/>
      <c r="Q14" s="177"/>
      <c r="R14" s="177"/>
      <c r="S14" s="177"/>
      <c r="T14" s="177"/>
    </row>
    <row r="15" spans="1:20">
      <c r="A15" s="177"/>
      <c r="B15" s="177"/>
      <c r="C15" s="177"/>
      <c r="D15" s="177"/>
      <c r="E15" s="180"/>
      <c r="F15" s="180"/>
      <c r="G15" s="180"/>
      <c r="H15" s="180"/>
      <c r="I15" s="180"/>
      <c r="J15" s="180"/>
      <c r="K15" s="180"/>
      <c r="L15" s="180"/>
      <c r="M15" s="180"/>
      <c r="N15" s="180"/>
      <c r="O15" s="180"/>
      <c r="P15" s="180"/>
      <c r="Q15" s="177"/>
      <c r="R15" s="177"/>
      <c r="S15" s="177"/>
      <c r="T15" s="177"/>
    </row>
    <row r="16" spans="1:20">
      <c r="A16" s="177"/>
      <c r="B16" s="177"/>
      <c r="C16" s="177"/>
      <c r="D16" s="177"/>
      <c r="E16" s="177"/>
      <c r="F16" s="177"/>
      <c r="G16" s="177"/>
      <c r="H16" s="177"/>
      <c r="I16" s="177"/>
      <c r="J16" s="177"/>
      <c r="K16" s="177"/>
      <c r="L16" s="177"/>
      <c r="M16" s="177"/>
      <c r="N16" s="177"/>
      <c r="O16" s="177"/>
      <c r="P16" s="177"/>
      <c r="Q16" s="177"/>
      <c r="R16" s="177"/>
      <c r="S16" s="177"/>
      <c r="T16" s="177"/>
    </row>
    <row r="17" spans="1:20">
      <c r="A17" s="177"/>
      <c r="B17" s="177"/>
      <c r="C17" s="177"/>
      <c r="D17" s="177"/>
      <c r="E17" s="177"/>
      <c r="F17" s="177"/>
      <c r="G17" s="177"/>
      <c r="H17" s="177"/>
      <c r="I17" s="177"/>
      <c r="J17" s="177"/>
      <c r="K17" s="177"/>
      <c r="L17" s="177"/>
      <c r="M17" s="177"/>
      <c r="N17" s="177"/>
      <c r="O17" s="177"/>
      <c r="P17" s="177"/>
      <c r="Q17" s="177"/>
      <c r="R17" s="177"/>
      <c r="S17" s="177"/>
      <c r="T17" s="177"/>
    </row>
    <row r="18" spans="1:20">
      <c r="A18" s="177"/>
      <c r="B18" s="177"/>
      <c r="C18" s="177"/>
      <c r="D18" s="177"/>
      <c r="E18" s="181" t="s">
        <v>384</v>
      </c>
      <c r="F18" s="177"/>
      <c r="G18" s="177"/>
      <c r="H18" s="177"/>
      <c r="I18" s="177"/>
      <c r="J18" s="177"/>
      <c r="K18" s="177"/>
      <c r="L18" s="177"/>
      <c r="M18" s="177"/>
      <c r="N18" s="177"/>
      <c r="O18" s="177"/>
      <c r="P18" s="177"/>
      <c r="Q18" s="177"/>
      <c r="R18" s="177"/>
      <c r="S18" s="177"/>
      <c r="T18" s="177"/>
    </row>
    <row r="19" spans="1:20">
      <c r="A19" s="177"/>
      <c r="B19" s="177"/>
      <c r="C19" s="177"/>
      <c r="D19" s="177"/>
      <c r="E19" s="177"/>
      <c r="F19" s="177"/>
      <c r="G19" s="177"/>
      <c r="H19" s="177"/>
      <c r="I19" s="177"/>
      <c r="J19" s="177"/>
      <c r="K19" s="177"/>
      <c r="L19" s="177"/>
      <c r="M19" s="177"/>
      <c r="N19" s="177"/>
      <c r="O19" s="177"/>
      <c r="P19" s="177"/>
      <c r="Q19" s="177"/>
      <c r="R19" s="177"/>
      <c r="S19" s="177"/>
      <c r="T19" s="177"/>
    </row>
    <row r="20" spans="1:20">
      <c r="A20" s="177"/>
      <c r="B20" s="177"/>
      <c r="C20" s="177"/>
      <c r="D20" s="177"/>
      <c r="E20" s="178"/>
      <c r="F20" s="178"/>
      <c r="G20" s="178"/>
      <c r="H20" s="178"/>
      <c r="I20" s="178"/>
      <c r="J20" s="178"/>
      <c r="K20" s="178"/>
      <c r="L20" s="178"/>
      <c r="M20" s="178"/>
      <c r="N20" s="178"/>
      <c r="O20" s="178"/>
      <c r="P20" s="178"/>
      <c r="Q20" s="177"/>
      <c r="R20" s="177"/>
      <c r="S20" s="177"/>
      <c r="T20" s="177"/>
    </row>
    <row r="21" spans="1:20">
      <c r="A21" s="177"/>
      <c r="B21" s="177"/>
      <c r="C21" s="177"/>
      <c r="D21" s="177"/>
      <c r="E21" s="179"/>
      <c r="F21" s="179"/>
      <c r="G21" s="179"/>
      <c r="H21" s="179"/>
      <c r="I21" s="179"/>
      <c r="J21" s="179"/>
      <c r="K21" s="179"/>
      <c r="L21" s="179"/>
      <c r="M21" s="179"/>
      <c r="N21" s="179"/>
      <c r="O21" s="179"/>
      <c r="P21" s="179"/>
      <c r="Q21" s="177"/>
      <c r="R21" s="177"/>
      <c r="S21" s="177"/>
      <c r="T21" s="177"/>
    </row>
    <row r="22" spans="1:20">
      <c r="A22" s="177"/>
      <c r="B22" s="177"/>
      <c r="C22" s="177"/>
      <c r="D22" s="177"/>
      <c r="E22" s="179"/>
      <c r="F22" s="179"/>
      <c r="G22" s="179"/>
      <c r="H22" s="179"/>
      <c r="I22" s="179"/>
      <c r="J22" s="179"/>
      <c r="K22" s="179"/>
      <c r="L22" s="179"/>
      <c r="M22" s="179"/>
      <c r="N22" s="179"/>
      <c r="O22" s="179"/>
      <c r="P22" s="179"/>
      <c r="Q22" s="177"/>
      <c r="R22" s="177"/>
      <c r="S22" s="177"/>
      <c r="T22" s="177"/>
    </row>
    <row r="23" spans="1:20">
      <c r="A23" s="177"/>
      <c r="B23" s="177"/>
      <c r="C23" s="177"/>
      <c r="D23" s="177"/>
      <c r="E23" s="179"/>
      <c r="F23" s="179"/>
      <c r="G23" s="179"/>
      <c r="H23" s="179"/>
      <c r="I23" s="179"/>
      <c r="J23" s="179"/>
      <c r="K23" s="179"/>
      <c r="L23" s="179"/>
      <c r="M23" s="179"/>
      <c r="N23" s="179"/>
      <c r="O23" s="179"/>
      <c r="P23" s="179"/>
      <c r="Q23" s="177"/>
      <c r="R23" s="177"/>
      <c r="S23" s="177"/>
      <c r="T23" s="177"/>
    </row>
    <row r="24" spans="1:20">
      <c r="A24" s="177"/>
      <c r="B24" s="177"/>
      <c r="C24" s="177"/>
      <c r="D24" s="177"/>
      <c r="E24" s="179"/>
      <c r="F24" s="179"/>
      <c r="G24" s="179"/>
      <c r="H24" s="179"/>
      <c r="I24" s="179"/>
      <c r="J24" s="179"/>
      <c r="K24" s="179"/>
      <c r="L24" s="179"/>
      <c r="M24" s="179"/>
      <c r="N24" s="179"/>
      <c r="O24" s="179"/>
      <c r="P24" s="179"/>
      <c r="Q24" s="177"/>
      <c r="R24" s="177"/>
      <c r="S24" s="177"/>
      <c r="T24" s="177"/>
    </row>
    <row r="25" spans="1:20">
      <c r="A25" s="177"/>
      <c r="B25" s="177"/>
      <c r="C25" s="177"/>
      <c r="D25" s="177"/>
      <c r="E25" s="179"/>
      <c r="F25" s="179"/>
      <c r="G25" s="179"/>
      <c r="H25" s="179"/>
      <c r="I25" s="179"/>
      <c r="J25" s="179"/>
      <c r="K25" s="179"/>
      <c r="L25" s="179"/>
      <c r="M25" s="179"/>
      <c r="N25" s="179"/>
      <c r="O25" s="179"/>
      <c r="P25" s="179"/>
      <c r="Q25" s="177"/>
      <c r="R25" s="177"/>
      <c r="S25" s="177"/>
      <c r="T25" s="177"/>
    </row>
    <row r="26" spans="1:20">
      <c r="A26" s="177"/>
      <c r="B26" s="177"/>
      <c r="C26" s="177"/>
      <c r="D26" s="177"/>
      <c r="E26" s="179"/>
      <c r="F26" s="179"/>
      <c r="G26" s="179"/>
      <c r="H26" s="179"/>
      <c r="I26" s="179"/>
      <c r="J26" s="179"/>
      <c r="K26" s="179"/>
      <c r="L26" s="179"/>
      <c r="M26" s="179"/>
      <c r="N26" s="179"/>
      <c r="O26" s="179"/>
      <c r="P26" s="179"/>
      <c r="Q26" s="177"/>
      <c r="R26" s="177"/>
      <c r="S26" s="177"/>
      <c r="T26" s="177"/>
    </row>
    <row r="27" spans="1:20">
      <c r="A27" s="177"/>
      <c r="B27" s="177"/>
      <c r="C27" s="177"/>
      <c r="D27" s="177"/>
      <c r="E27" s="179"/>
      <c r="F27" s="179"/>
      <c r="G27" s="179"/>
      <c r="H27" s="179"/>
      <c r="I27" s="179"/>
      <c r="J27" s="179"/>
      <c r="K27" s="179"/>
      <c r="L27" s="179"/>
      <c r="M27" s="179"/>
      <c r="N27" s="179"/>
      <c r="O27" s="179"/>
      <c r="P27" s="179"/>
      <c r="Q27" s="177"/>
      <c r="R27" s="177"/>
      <c r="S27" s="177"/>
      <c r="T27" s="177"/>
    </row>
    <row r="28" spans="1:20">
      <c r="A28" s="177"/>
      <c r="B28" s="177"/>
      <c r="C28" s="177"/>
      <c r="D28" s="177"/>
      <c r="E28" s="179"/>
      <c r="F28" s="179"/>
      <c r="G28" s="179"/>
      <c r="H28" s="179"/>
      <c r="I28" s="179"/>
      <c r="J28" s="179"/>
      <c r="K28" s="179"/>
      <c r="L28" s="179"/>
      <c r="M28" s="179"/>
      <c r="N28" s="179"/>
      <c r="O28" s="179"/>
      <c r="P28" s="179"/>
      <c r="Q28" s="177"/>
      <c r="R28" s="177"/>
      <c r="S28" s="177"/>
      <c r="T28" s="177"/>
    </row>
    <row r="29" spans="1:20">
      <c r="A29" s="177"/>
      <c r="B29" s="177"/>
      <c r="C29" s="177"/>
      <c r="D29" s="177"/>
      <c r="E29" s="179"/>
      <c r="F29" s="179"/>
      <c r="G29" s="179"/>
      <c r="H29" s="179"/>
      <c r="I29" s="179"/>
      <c r="J29" s="179"/>
      <c r="K29" s="179"/>
      <c r="L29" s="179"/>
      <c r="M29" s="179"/>
      <c r="N29" s="179"/>
      <c r="O29" s="179"/>
      <c r="P29" s="179"/>
      <c r="Q29" s="177"/>
      <c r="R29" s="177"/>
      <c r="S29" s="177"/>
      <c r="T29" s="177"/>
    </row>
    <row r="30" spans="1:20">
      <c r="A30" s="177"/>
      <c r="B30" s="177"/>
      <c r="C30" s="177"/>
      <c r="D30" s="177"/>
      <c r="E30" s="179"/>
      <c r="F30" s="179"/>
      <c r="G30" s="179"/>
      <c r="H30" s="179"/>
      <c r="I30" s="179"/>
      <c r="J30" s="179"/>
      <c r="K30" s="179"/>
      <c r="L30" s="179"/>
      <c r="M30" s="179"/>
      <c r="N30" s="179"/>
      <c r="O30" s="179"/>
      <c r="P30" s="179"/>
      <c r="Q30" s="177"/>
      <c r="R30" s="177"/>
      <c r="S30" s="177"/>
      <c r="T30" s="177"/>
    </row>
    <row r="31" spans="1:20">
      <c r="A31" s="177"/>
      <c r="B31" s="177"/>
      <c r="C31" s="177"/>
      <c r="D31" s="177"/>
      <c r="E31" s="179"/>
      <c r="F31" s="179"/>
      <c r="G31" s="179"/>
      <c r="H31" s="179"/>
      <c r="I31" s="179"/>
      <c r="J31" s="179"/>
      <c r="K31" s="179"/>
      <c r="L31" s="179"/>
      <c r="M31" s="179"/>
      <c r="N31" s="179"/>
      <c r="O31" s="179"/>
      <c r="P31" s="179"/>
      <c r="Q31" s="177"/>
      <c r="R31" s="177"/>
      <c r="S31" s="177"/>
      <c r="T31" s="177"/>
    </row>
    <row r="32" spans="1:20">
      <c r="A32" s="177"/>
      <c r="B32" s="177"/>
      <c r="C32" s="177"/>
      <c r="D32" s="177"/>
      <c r="E32" s="179"/>
      <c r="F32" s="179"/>
      <c r="G32" s="179"/>
      <c r="H32" s="179"/>
      <c r="I32" s="179"/>
      <c r="J32" s="179"/>
      <c r="K32" s="179"/>
      <c r="L32" s="179"/>
      <c r="M32" s="179"/>
      <c r="N32" s="179"/>
      <c r="O32" s="179"/>
      <c r="P32" s="179"/>
      <c r="Q32" s="177"/>
      <c r="R32" s="177"/>
      <c r="S32" s="177"/>
      <c r="T32" s="177"/>
    </row>
    <row r="33" spans="1:20">
      <c r="A33" s="177"/>
      <c r="B33" s="177"/>
      <c r="C33" s="177"/>
      <c r="D33" s="177"/>
      <c r="E33" s="180"/>
      <c r="F33" s="180"/>
      <c r="G33" s="180"/>
      <c r="H33" s="180"/>
      <c r="I33" s="180"/>
      <c r="J33" s="180"/>
      <c r="K33" s="180"/>
      <c r="L33" s="180"/>
      <c r="M33" s="180"/>
      <c r="N33" s="180"/>
      <c r="O33" s="180"/>
      <c r="P33" s="180"/>
      <c r="Q33" s="177"/>
      <c r="R33" s="177"/>
      <c r="S33" s="177"/>
      <c r="T33" s="177"/>
    </row>
    <row r="34" spans="1:20">
      <c r="A34" s="177"/>
      <c r="B34" s="177"/>
      <c r="C34" s="177"/>
      <c r="D34" s="177"/>
      <c r="E34" s="177"/>
      <c r="F34" s="177"/>
      <c r="G34" s="177"/>
      <c r="H34" s="177"/>
      <c r="I34" s="177"/>
      <c r="J34" s="177"/>
      <c r="K34" s="177"/>
      <c r="L34" s="177"/>
      <c r="M34" s="177"/>
      <c r="N34" s="177"/>
      <c r="O34" s="177"/>
      <c r="P34" s="177"/>
      <c r="Q34" s="177"/>
      <c r="R34" s="177"/>
      <c r="S34" s="177"/>
      <c r="T34" s="177"/>
    </row>
    <row r="35" spans="1:20">
      <c r="A35" s="177"/>
      <c r="B35" s="177"/>
      <c r="C35" s="177"/>
      <c r="D35" s="177"/>
      <c r="E35" s="177"/>
      <c r="F35" s="177"/>
      <c r="G35" s="177"/>
      <c r="H35" s="177"/>
      <c r="I35" s="177"/>
      <c r="J35" s="177"/>
      <c r="K35" s="177"/>
      <c r="L35" s="177"/>
      <c r="M35" s="177"/>
      <c r="N35" s="177"/>
      <c r="O35" s="177"/>
      <c r="P35" s="177"/>
      <c r="Q35" s="177"/>
      <c r="R35" s="177"/>
      <c r="S35" s="177"/>
      <c r="T35" s="177"/>
    </row>
    <row r="36" spans="1:20">
      <c r="A36" s="177"/>
      <c r="B36" s="177"/>
      <c r="C36" s="177"/>
      <c r="D36" s="177"/>
      <c r="E36" s="177"/>
      <c r="F36" s="177"/>
      <c r="G36" s="177"/>
      <c r="H36" s="177"/>
      <c r="I36" s="177"/>
      <c r="J36" s="177"/>
      <c r="K36" s="177"/>
      <c r="L36" s="177"/>
      <c r="M36" s="177"/>
      <c r="N36" s="177"/>
      <c r="O36" s="177"/>
      <c r="P36" s="177"/>
      <c r="Q36" s="177"/>
      <c r="R36" s="177"/>
      <c r="S36" s="177"/>
      <c r="T36" s="177"/>
    </row>
    <row r="37" spans="1:20">
      <c r="A37" s="177"/>
      <c r="B37" s="177"/>
      <c r="C37" s="177"/>
      <c r="D37" s="177"/>
      <c r="E37" s="177"/>
      <c r="F37" s="177"/>
      <c r="G37" s="177"/>
      <c r="H37" s="177"/>
      <c r="I37" s="177"/>
      <c r="J37" s="177"/>
      <c r="K37" s="177"/>
      <c r="L37" s="177"/>
      <c r="M37" s="177"/>
      <c r="N37" s="177"/>
      <c r="O37" s="177"/>
      <c r="P37" s="177"/>
      <c r="Q37" s="177"/>
      <c r="R37" s="177"/>
      <c r="S37" s="177"/>
      <c r="T37" s="177"/>
    </row>
    <row r="38" spans="1:20">
      <c r="A38" s="177"/>
      <c r="B38" s="177"/>
      <c r="C38" s="177"/>
      <c r="D38" s="177"/>
      <c r="E38" s="177"/>
      <c r="F38" s="177"/>
      <c r="G38" s="177"/>
      <c r="H38" s="177"/>
      <c r="I38" s="177"/>
      <c r="J38" s="177"/>
      <c r="K38" s="177"/>
      <c r="L38" s="177"/>
      <c r="M38" s="177"/>
      <c r="N38" s="177"/>
      <c r="O38" s="177"/>
      <c r="P38" s="177"/>
      <c r="Q38" s="177"/>
      <c r="R38" s="177"/>
      <c r="S38" s="177"/>
      <c r="T38" s="177"/>
    </row>
    <row r="39" spans="1:20">
      <c r="A39" s="177"/>
      <c r="B39" s="177"/>
      <c r="C39" s="177"/>
      <c r="D39" s="177"/>
      <c r="E39" s="177"/>
      <c r="F39" s="177"/>
      <c r="G39" s="177"/>
      <c r="H39" s="177"/>
      <c r="I39" s="177"/>
      <c r="J39" s="177"/>
      <c r="K39" s="177"/>
      <c r="L39" s="177"/>
      <c r="M39" s="177"/>
      <c r="N39" s="177"/>
      <c r="O39" s="177"/>
      <c r="P39" s="177"/>
      <c r="Q39" s="177"/>
      <c r="R39" s="177"/>
      <c r="S39" s="177"/>
      <c r="T39" s="177"/>
    </row>
    <row r="40" spans="1:20">
      <c r="A40" s="177"/>
      <c r="B40" s="177"/>
      <c r="C40" s="177"/>
      <c r="D40" s="177"/>
      <c r="E40" s="177"/>
      <c r="F40" s="177"/>
      <c r="G40" s="177"/>
      <c r="H40" s="177"/>
      <c r="I40" s="177"/>
      <c r="J40" s="177"/>
      <c r="K40" s="177"/>
      <c r="L40" s="177"/>
      <c r="M40" s="177"/>
      <c r="N40" s="177"/>
      <c r="O40" s="177"/>
      <c r="P40" s="177"/>
      <c r="Q40" s="177"/>
      <c r="R40" s="177"/>
      <c r="S40" s="177"/>
      <c r="T40" s="177"/>
    </row>
    <row r="41" spans="1:20">
      <c r="A41" s="177"/>
      <c r="B41" s="177"/>
      <c r="C41" s="177"/>
      <c r="D41" s="177"/>
      <c r="E41" s="177"/>
      <c r="F41" s="177"/>
      <c r="G41" s="177"/>
      <c r="H41" s="177"/>
      <c r="I41" s="177"/>
      <c r="J41" s="177"/>
      <c r="K41" s="177"/>
      <c r="L41" s="177"/>
      <c r="M41" s="177"/>
      <c r="N41" s="177"/>
      <c r="O41" s="177"/>
      <c r="P41" s="177"/>
      <c r="Q41" s="177"/>
      <c r="R41" s="177"/>
      <c r="S41" s="177"/>
      <c r="T41" s="177"/>
    </row>
    <row r="42" spans="1:20">
      <c r="A42" s="177"/>
      <c r="B42" s="177"/>
      <c r="C42" s="177"/>
      <c r="D42" s="177"/>
      <c r="E42" s="177"/>
      <c r="F42" s="177"/>
      <c r="G42" s="177"/>
      <c r="H42" s="177"/>
      <c r="I42" s="177"/>
      <c r="J42" s="177"/>
      <c r="K42" s="177"/>
      <c r="L42" s="177"/>
      <c r="M42" s="177"/>
      <c r="N42" s="177"/>
      <c r="O42" s="177"/>
      <c r="P42" s="177"/>
      <c r="Q42" s="177"/>
      <c r="R42" s="177"/>
      <c r="S42" s="177"/>
      <c r="T42" s="177"/>
    </row>
    <row r="43" spans="1:20">
      <c r="A43" s="177"/>
      <c r="B43" s="177"/>
      <c r="C43" s="177"/>
      <c r="D43" s="177"/>
      <c r="E43" s="177"/>
      <c r="F43" s="177"/>
      <c r="G43" s="177"/>
      <c r="H43" s="177"/>
      <c r="I43" s="177"/>
      <c r="J43" s="177"/>
      <c r="K43" s="177"/>
      <c r="L43" s="177"/>
      <c r="M43" s="177"/>
      <c r="N43" s="177"/>
      <c r="O43" s="177"/>
      <c r="P43" s="177"/>
      <c r="Q43" s="177"/>
      <c r="R43" s="177"/>
      <c r="S43" s="177"/>
      <c r="T43" s="177"/>
    </row>
    <row r="44" spans="1:20">
      <c r="A44" s="177"/>
      <c r="B44" s="177"/>
      <c r="C44" s="177"/>
      <c r="D44" s="177"/>
      <c r="E44" s="177"/>
      <c r="F44" s="177"/>
      <c r="G44" s="177"/>
      <c r="H44" s="177"/>
      <c r="I44" s="177"/>
      <c r="J44" s="177"/>
      <c r="K44" s="177"/>
      <c r="L44" s="177"/>
      <c r="M44" s="177"/>
      <c r="N44" s="177"/>
      <c r="O44" s="177"/>
      <c r="P44" s="177"/>
      <c r="Q44" s="177"/>
      <c r="R44" s="177"/>
      <c r="S44" s="177"/>
      <c r="T44" s="177"/>
    </row>
    <row r="45" spans="1:20">
      <c r="A45" s="177"/>
      <c r="B45" s="177"/>
      <c r="C45" s="177"/>
      <c r="D45" s="177"/>
      <c r="E45" s="177"/>
      <c r="F45" s="177"/>
      <c r="G45" s="177"/>
      <c r="H45" s="177"/>
      <c r="I45" s="177"/>
      <c r="J45" s="177"/>
      <c r="K45" s="177"/>
      <c r="L45" s="177"/>
      <c r="M45" s="177"/>
      <c r="N45" s="177"/>
      <c r="O45" s="177"/>
      <c r="P45" s="177"/>
      <c r="Q45" s="177"/>
      <c r="R45" s="177"/>
      <c r="S45" s="177"/>
      <c r="T45" s="177"/>
    </row>
    <row r="46" spans="1:20">
      <c r="A46" s="177"/>
      <c r="B46" s="177"/>
      <c r="C46" s="177"/>
      <c r="D46" s="177"/>
      <c r="E46" s="177"/>
      <c r="F46" s="177"/>
      <c r="G46" s="177"/>
      <c r="H46" s="177"/>
      <c r="I46" s="177"/>
      <c r="J46" s="177"/>
      <c r="K46" s="177"/>
      <c r="L46" s="177"/>
      <c r="M46" s="177"/>
      <c r="N46" s="177"/>
      <c r="O46" s="177"/>
      <c r="P46" s="177"/>
      <c r="Q46" s="177"/>
      <c r="R46" s="177"/>
      <c r="S46" s="177"/>
      <c r="T46" s="177"/>
    </row>
    <row r="47" spans="1:20">
      <c r="A47" s="177"/>
      <c r="B47" s="177"/>
      <c r="C47" s="177"/>
      <c r="D47" s="177"/>
      <c r="E47" s="177"/>
      <c r="F47" s="177"/>
      <c r="G47" s="177"/>
      <c r="H47" s="177"/>
      <c r="I47" s="177"/>
      <c r="J47" s="177"/>
      <c r="K47" s="177"/>
      <c r="L47" s="177"/>
      <c r="M47" s="177"/>
      <c r="N47" s="177"/>
      <c r="O47" s="177"/>
      <c r="P47" s="177"/>
      <c r="Q47" s="177"/>
      <c r="R47" s="177"/>
      <c r="S47" s="177"/>
      <c r="T47" s="177"/>
    </row>
    <row r="48" spans="1:20">
      <c r="A48" s="177"/>
      <c r="B48" s="177"/>
      <c r="C48" s="177"/>
      <c r="D48" s="177"/>
      <c r="E48" s="177"/>
      <c r="F48" s="177"/>
      <c r="G48" s="177"/>
      <c r="H48" s="177"/>
      <c r="I48" s="177"/>
      <c r="J48" s="177"/>
      <c r="K48" s="177"/>
      <c r="L48" s="177"/>
      <c r="M48" s="177"/>
      <c r="N48" s="177"/>
      <c r="O48" s="177"/>
      <c r="P48" s="177"/>
      <c r="Q48" s="177"/>
      <c r="R48" s="177"/>
      <c r="S48" s="177"/>
      <c r="T48" s="177"/>
    </row>
    <row r="49" spans="1:20">
      <c r="A49" s="177"/>
      <c r="B49" s="177"/>
      <c r="C49" s="177"/>
      <c r="D49" s="177"/>
      <c r="E49" s="177"/>
      <c r="F49" s="177"/>
      <c r="G49" s="177"/>
      <c r="H49" s="177"/>
      <c r="I49" s="177"/>
      <c r="J49" s="177"/>
      <c r="K49" s="177"/>
      <c r="L49" s="177"/>
      <c r="M49" s="177"/>
      <c r="N49" s="177"/>
      <c r="O49" s="177"/>
      <c r="P49" s="177"/>
      <c r="Q49" s="177"/>
      <c r="R49" s="177"/>
      <c r="S49" s="177"/>
      <c r="T49" s="177"/>
    </row>
    <row r="50" spans="1:20">
      <c r="A50" s="177"/>
      <c r="B50" s="177"/>
      <c r="C50" s="177"/>
      <c r="D50" s="177"/>
      <c r="E50" s="177"/>
      <c r="F50" s="177"/>
      <c r="G50" s="177"/>
      <c r="H50" s="177"/>
      <c r="I50" s="177"/>
      <c r="J50" s="177"/>
      <c r="K50" s="177"/>
      <c r="L50" s="177"/>
      <c r="M50" s="177"/>
      <c r="N50" s="177"/>
      <c r="O50" s="177"/>
      <c r="P50" s="177"/>
      <c r="Q50" s="177"/>
      <c r="R50" s="177"/>
      <c r="S50" s="177"/>
      <c r="T50" s="177"/>
    </row>
    <row r="51" spans="1:20">
      <c r="A51" s="177"/>
      <c r="B51" s="177"/>
      <c r="C51" s="177"/>
      <c r="D51" s="177"/>
      <c r="E51" s="177"/>
      <c r="F51" s="177"/>
      <c r="G51" s="177"/>
      <c r="H51" s="177"/>
      <c r="I51" s="177"/>
      <c r="J51" s="177"/>
      <c r="K51" s="177"/>
      <c r="L51" s="177"/>
      <c r="M51" s="177"/>
      <c r="N51" s="177"/>
      <c r="O51" s="177"/>
      <c r="P51" s="177"/>
      <c r="Q51" s="177"/>
      <c r="R51" s="177"/>
      <c r="S51" s="177"/>
      <c r="T51" s="177"/>
    </row>
    <row r="52" spans="1:20">
      <c r="A52" s="177"/>
      <c r="B52" s="177"/>
      <c r="C52" s="177"/>
      <c r="D52" s="177"/>
      <c r="E52" s="177"/>
      <c r="F52" s="177"/>
      <c r="G52" s="177"/>
      <c r="H52" s="177"/>
      <c r="I52" s="177"/>
      <c r="J52" s="177"/>
      <c r="K52" s="177"/>
      <c r="L52" s="177"/>
      <c r="M52" s="177"/>
      <c r="N52" s="177"/>
      <c r="O52" s="177"/>
      <c r="P52" s="177"/>
      <c r="Q52" s="177"/>
      <c r="R52" s="177"/>
      <c r="S52" s="177"/>
      <c r="T52" s="177"/>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sheetPr>
    <tabColor theme="4" tint="0.39997558519241921"/>
  </sheetPr>
  <dimension ref="A1:O121"/>
  <sheetViews>
    <sheetView zoomScale="70" zoomScaleNormal="70" workbookViewId="0">
      <pane xSplit="4365" topLeftCell="D1"/>
      <selection activeCell="D96" sqref="D96"/>
      <selection pane="topRight" activeCell="C1" sqref="C1"/>
    </sheetView>
  </sheetViews>
  <sheetFormatPr defaultRowHeight="15"/>
  <cols>
    <col min="1" max="1" width="0.42578125" customWidth="1"/>
    <col min="2" max="2" width="54.85546875" customWidth="1"/>
    <col min="3" max="3" width="16.7109375" style="2" bestFit="1" customWidth="1"/>
    <col min="4" max="14" width="16.7109375" bestFit="1" customWidth="1"/>
  </cols>
  <sheetData>
    <row r="1" spans="1:14" ht="30" customHeight="1">
      <c r="A1" s="119"/>
      <c r="B1" s="233" t="s">
        <v>0</v>
      </c>
      <c r="C1" s="233"/>
      <c r="D1" s="233"/>
      <c r="E1" s="233"/>
      <c r="F1" s="233"/>
      <c r="G1" s="233"/>
      <c r="H1" s="233"/>
      <c r="I1" s="233"/>
      <c r="J1" s="233"/>
      <c r="K1" s="233"/>
      <c r="L1" s="233"/>
      <c r="M1" s="233"/>
      <c r="N1" s="234"/>
    </row>
    <row r="2" spans="1:14" ht="15.75">
      <c r="A2" s="63"/>
      <c r="B2" s="63"/>
      <c r="C2" s="63">
        <v>2004</v>
      </c>
      <c r="D2" s="63">
        <v>2005</v>
      </c>
      <c r="E2" s="63">
        <v>2006</v>
      </c>
      <c r="F2" s="63">
        <v>2007</v>
      </c>
      <c r="G2" s="63">
        <v>2008</v>
      </c>
      <c r="H2" s="63">
        <v>2009</v>
      </c>
      <c r="I2" s="63">
        <v>2010</v>
      </c>
      <c r="J2" s="63">
        <v>2011</v>
      </c>
      <c r="K2" s="63">
        <v>2012</v>
      </c>
      <c r="L2" s="63">
        <v>2013</v>
      </c>
      <c r="M2" s="63">
        <v>2014</v>
      </c>
      <c r="N2" s="63">
        <v>2015</v>
      </c>
    </row>
    <row r="3" spans="1:14">
      <c r="A3" s="5" t="s">
        <v>87</v>
      </c>
      <c r="B3" s="5" t="s">
        <v>1</v>
      </c>
      <c r="C3" s="21">
        <v>20971658</v>
      </c>
      <c r="D3" s="7">
        <v>23854972</v>
      </c>
      <c r="E3" s="7">
        <v>26597389</v>
      </c>
      <c r="F3" s="7">
        <v>32092212</v>
      </c>
      <c r="G3" s="7">
        <v>38172013</v>
      </c>
      <c r="H3" s="7">
        <v>38678464</v>
      </c>
      <c r="I3" s="7">
        <v>45718800</v>
      </c>
      <c r="J3" s="7">
        <v>46563740</v>
      </c>
      <c r="K3" s="7">
        <v>57827568</v>
      </c>
      <c r="L3" s="7">
        <v>68128756</v>
      </c>
      <c r="M3" s="7">
        <v>77149640</v>
      </c>
      <c r="N3" s="7">
        <v>66950798</v>
      </c>
    </row>
    <row r="4" spans="1:14">
      <c r="A4" s="15" t="s">
        <v>88</v>
      </c>
      <c r="B4" s="15" t="s">
        <v>6</v>
      </c>
      <c r="C4" s="22">
        <v>-11218126</v>
      </c>
      <c r="D4" s="24">
        <v>-12181355</v>
      </c>
      <c r="E4" s="24">
        <f>-E3+E5</f>
        <v>-13670939</v>
      </c>
      <c r="F4" s="24">
        <f>-F3+F5</f>
        <v>-18047328</v>
      </c>
      <c r="G4" s="24">
        <f>-G3+G5</f>
        <v>-22299173</v>
      </c>
      <c r="H4" s="24">
        <v>-20969497</v>
      </c>
      <c r="I4" s="24">
        <f>-I3+I5</f>
        <v>-28187609</v>
      </c>
      <c r="J4" s="24">
        <f>-J3+J5</f>
        <v>-29201192</v>
      </c>
      <c r="K4" s="24">
        <f>-K3+K5</f>
        <v>-36480031</v>
      </c>
      <c r="L4" s="24">
        <v>-46025613</v>
      </c>
      <c r="M4" s="24">
        <v>-58976264</v>
      </c>
      <c r="N4" s="24">
        <v>-44579472</v>
      </c>
    </row>
    <row r="5" spans="1:14">
      <c r="A5" s="74" t="s">
        <v>89</v>
      </c>
      <c r="B5" s="74" t="s">
        <v>2</v>
      </c>
      <c r="C5" s="75">
        <v>9753532</v>
      </c>
      <c r="D5" s="72">
        <v>11673617</v>
      </c>
      <c r="E5" s="72">
        <v>12926450</v>
      </c>
      <c r="F5" s="72">
        <v>14044884</v>
      </c>
      <c r="G5" s="72">
        <v>15872840</v>
      </c>
      <c r="H5" s="72">
        <v>17708968</v>
      </c>
      <c r="I5" s="72">
        <v>17531191</v>
      </c>
      <c r="J5" s="72">
        <v>17362548</v>
      </c>
      <c r="K5" s="72">
        <v>21347537</v>
      </c>
      <c r="L5" s="72">
        <v>22103142</v>
      </c>
      <c r="M5" s="72">
        <v>18173377</v>
      </c>
      <c r="N5" s="72">
        <v>22371325</v>
      </c>
    </row>
    <row r="6" spans="1:14">
      <c r="A6" s="8" t="s">
        <v>90</v>
      </c>
      <c r="B6" s="8" t="s">
        <v>11</v>
      </c>
      <c r="C6" s="23">
        <v>-6543502</v>
      </c>
      <c r="D6" s="6">
        <v>-7645568</v>
      </c>
      <c r="E6" s="6">
        <v>-7899894</v>
      </c>
      <c r="F6" s="6">
        <v>-9413736</v>
      </c>
      <c r="G6" s="6">
        <v>-10513848</v>
      </c>
      <c r="H6" s="6">
        <v>-11397864</v>
      </c>
      <c r="I6" s="6">
        <v>-11924021</v>
      </c>
      <c r="J6" s="6">
        <v>-11667567</v>
      </c>
      <c r="K6" s="6">
        <v>-12619179</v>
      </c>
      <c r="L6" s="6">
        <v>-14303870</v>
      </c>
      <c r="M6" s="6">
        <v>-12459087</v>
      </c>
      <c r="N6" s="6">
        <v>-16089882</v>
      </c>
    </row>
    <row r="7" spans="1:14">
      <c r="A7" s="8" t="s">
        <v>91</v>
      </c>
      <c r="B7" s="8" t="s">
        <v>12</v>
      </c>
      <c r="C7" s="23">
        <v>-1061752</v>
      </c>
      <c r="D7" s="6">
        <v>-1366464</v>
      </c>
      <c r="E7" s="6">
        <v>-1407880</v>
      </c>
      <c r="F7" s="6">
        <v>-1581694</v>
      </c>
      <c r="G7" s="6">
        <v>-1684639</v>
      </c>
      <c r="H7" s="6">
        <v>-1814936</v>
      </c>
      <c r="I7" s="6">
        <v>-1900581</v>
      </c>
      <c r="J7" s="6">
        <v>-1930165</v>
      </c>
      <c r="K7" s="6">
        <v>-1746402</v>
      </c>
      <c r="L7" s="6">
        <v>-2124926</v>
      </c>
      <c r="M7" s="6">
        <v>-2036584</v>
      </c>
      <c r="N7" s="6">
        <v>-2199975</v>
      </c>
    </row>
    <row r="8" spans="1:14">
      <c r="A8" s="8" t="s">
        <v>370</v>
      </c>
      <c r="B8" s="8" t="s">
        <v>17</v>
      </c>
      <c r="C8" s="23">
        <v>-255583</v>
      </c>
      <c r="D8" s="6">
        <v>-114677</v>
      </c>
      <c r="E8" s="6">
        <v>-590601</v>
      </c>
      <c r="F8" s="6">
        <v>-6237</v>
      </c>
      <c r="G8" s="6">
        <v>-106244</v>
      </c>
      <c r="H8" s="6">
        <v>-739208</v>
      </c>
      <c r="I8" s="6">
        <v>-521761</v>
      </c>
      <c r="J8" s="6">
        <v>-371671</v>
      </c>
      <c r="K8" s="6">
        <v>-1081047</v>
      </c>
      <c r="L8" s="6">
        <v>-326737</v>
      </c>
      <c r="M8" s="6">
        <v>883154</v>
      </c>
      <c r="N8" s="6">
        <v>783643</v>
      </c>
    </row>
    <row r="9" spans="1:14" ht="17.25" customHeight="1">
      <c r="A9" s="76" t="s">
        <v>371</v>
      </c>
      <c r="B9" s="76" t="s">
        <v>9</v>
      </c>
      <c r="C9" s="77">
        <v>1892694</v>
      </c>
      <c r="D9" s="77">
        <v>2546909</v>
      </c>
      <c r="E9" s="77">
        <f>E5+SUM(E6:E8)</f>
        <v>3028075</v>
      </c>
      <c r="F9" s="77">
        <f>F5+SUM(F6:F8)</f>
        <v>3043217</v>
      </c>
      <c r="G9" s="77">
        <f>G5+SUM(G6:G8)</f>
        <v>3568109</v>
      </c>
      <c r="H9" s="77">
        <v>3756959</v>
      </c>
      <c r="I9" s="77">
        <f>I5+SUM(I6:I8)</f>
        <v>3184828</v>
      </c>
      <c r="J9" s="77">
        <f>J5+SUM(J6:J8)</f>
        <v>3393145</v>
      </c>
      <c r="K9" s="77">
        <v>5900908</v>
      </c>
      <c r="L9" s="77">
        <v>5347609</v>
      </c>
      <c r="M9" s="77">
        <v>4560859</v>
      </c>
      <c r="N9" s="77">
        <f>N5+SUM(N6:N8)</f>
        <v>4865111</v>
      </c>
    </row>
    <row r="10" spans="1:14">
      <c r="A10" s="8" t="s">
        <v>95</v>
      </c>
      <c r="B10" s="8" t="s">
        <v>15</v>
      </c>
      <c r="C10" s="23">
        <v>63668</v>
      </c>
      <c r="D10" s="6">
        <v>1213</v>
      </c>
      <c r="E10" s="6">
        <v>58807</v>
      </c>
      <c r="F10" s="6">
        <v>74307</v>
      </c>
      <c r="G10" s="6">
        <v>-66435</v>
      </c>
      <c r="H10" s="6">
        <v>-31819</v>
      </c>
      <c r="I10" s="6">
        <v>-64027</v>
      </c>
      <c r="J10" s="6">
        <v>-105754</v>
      </c>
      <c r="K10" s="6">
        <v>133835</v>
      </c>
      <c r="L10" s="6">
        <v>-3479</v>
      </c>
      <c r="M10" s="6">
        <v>-2752</v>
      </c>
      <c r="N10" s="6">
        <f>-570201</f>
        <v>-570201</v>
      </c>
    </row>
    <row r="11" spans="1:14">
      <c r="A11" s="8" t="s">
        <v>94</v>
      </c>
      <c r="B11" s="8" t="s">
        <v>16</v>
      </c>
      <c r="C11" s="23">
        <v>0</v>
      </c>
      <c r="D11" s="6">
        <v>0</v>
      </c>
      <c r="E11" s="6">
        <v>0</v>
      </c>
      <c r="F11" s="6">
        <v>0</v>
      </c>
      <c r="G11" s="6">
        <v>0</v>
      </c>
      <c r="H11" s="6">
        <v>0</v>
      </c>
      <c r="I11" s="6">
        <v>0</v>
      </c>
      <c r="J11" s="6">
        <v>0</v>
      </c>
      <c r="K11" s="6">
        <v>-839528</v>
      </c>
      <c r="L11" s="6">
        <v>0</v>
      </c>
      <c r="M11" s="6">
        <v>98883</v>
      </c>
      <c r="N11" s="6">
        <v>0</v>
      </c>
    </row>
    <row r="12" spans="1:14">
      <c r="A12" s="76" t="s">
        <v>96</v>
      </c>
      <c r="B12" s="76" t="s">
        <v>4</v>
      </c>
      <c r="C12" s="77">
        <f>C9+C10</f>
        <v>1956362</v>
      </c>
      <c r="D12" s="77">
        <v>2548121</v>
      </c>
      <c r="E12" s="77">
        <f t="shared" ref="E12:K12" si="0">E9+E10+E11</f>
        <v>3086882</v>
      </c>
      <c r="F12" s="77">
        <f t="shared" si="0"/>
        <v>3117524</v>
      </c>
      <c r="G12" s="77">
        <f t="shared" si="0"/>
        <v>3501674</v>
      </c>
      <c r="H12" s="77">
        <f t="shared" si="0"/>
        <v>3725140</v>
      </c>
      <c r="I12" s="77">
        <f t="shared" si="0"/>
        <v>3120801</v>
      </c>
      <c r="J12" s="77">
        <f t="shared" si="0"/>
        <v>3287391</v>
      </c>
      <c r="K12" s="77">
        <f t="shared" si="0"/>
        <v>5195215</v>
      </c>
      <c r="L12" s="77">
        <v>5344129</v>
      </c>
      <c r="M12" s="77">
        <v>4656991</v>
      </c>
      <c r="N12" s="77">
        <v>4294909</v>
      </c>
    </row>
    <row r="13" spans="1:14">
      <c r="A13" s="4" t="s">
        <v>97</v>
      </c>
      <c r="B13" s="4" t="s">
        <v>13</v>
      </c>
      <c r="C13" s="6">
        <v>380260</v>
      </c>
      <c r="D13" s="6">
        <v>-857011</v>
      </c>
      <c r="E13" s="6">
        <v>-1126423</v>
      </c>
      <c r="F13" s="6">
        <v>-769815</v>
      </c>
      <c r="G13" s="6">
        <v>-931278</v>
      </c>
      <c r="H13" s="6">
        <v>-440351</v>
      </c>
      <c r="I13" s="6">
        <v>-356828</v>
      </c>
      <c r="J13" s="6">
        <v>-296658</v>
      </c>
      <c r="K13" s="6">
        <v>-606015</v>
      </c>
      <c r="L13" s="6">
        <v>-219596</v>
      </c>
      <c r="M13" s="6">
        <v>-1085945</v>
      </c>
      <c r="N13" s="6">
        <v>-451616</v>
      </c>
    </row>
    <row r="14" spans="1:14" ht="15.75" thickBot="1">
      <c r="A14" s="78" t="s">
        <v>98</v>
      </c>
      <c r="B14" s="78" t="s">
        <v>10</v>
      </c>
      <c r="C14" s="79">
        <f>C12+C13</f>
        <v>2336622</v>
      </c>
      <c r="D14" s="79">
        <f>D12+D13</f>
        <v>1691110</v>
      </c>
      <c r="E14" s="79">
        <f>E12+E13</f>
        <v>1960459</v>
      </c>
      <c r="F14" s="79">
        <f>F12+F13</f>
        <v>2347709</v>
      </c>
      <c r="G14" s="79">
        <v>2570397</v>
      </c>
      <c r="H14" s="79">
        <v>3284789</v>
      </c>
      <c r="I14" s="79">
        <v>2763972</v>
      </c>
      <c r="J14" s="79">
        <f>J12+J13</f>
        <v>2990733</v>
      </c>
      <c r="K14" s="79">
        <f>K12+K13</f>
        <v>4589200</v>
      </c>
      <c r="L14" s="79">
        <v>5124535</v>
      </c>
      <c r="M14" s="79">
        <f>M12+M13</f>
        <v>3571046</v>
      </c>
      <c r="N14" s="79">
        <f>N12+N13</f>
        <v>3843293</v>
      </c>
    </row>
    <row r="15" spans="1:14" ht="15.75" thickTop="1">
      <c r="A15" s="14" t="s">
        <v>99</v>
      </c>
      <c r="B15" s="14" t="s">
        <v>5</v>
      </c>
      <c r="C15" s="24">
        <v>0</v>
      </c>
      <c r="D15" s="24">
        <v>0</v>
      </c>
      <c r="E15" s="24">
        <v>0</v>
      </c>
      <c r="F15" s="24">
        <v>0</v>
      </c>
      <c r="G15" s="24">
        <v>-46964</v>
      </c>
      <c r="H15" s="24">
        <v>0</v>
      </c>
      <c r="I15" s="24">
        <v>-171701</v>
      </c>
      <c r="J15" s="24">
        <v>0</v>
      </c>
      <c r="K15" s="24">
        <v>-12420</v>
      </c>
      <c r="L15" s="24">
        <v>-225753</v>
      </c>
      <c r="M15" s="24">
        <v>-1649</v>
      </c>
      <c r="N15" s="24">
        <v>22503</v>
      </c>
    </row>
    <row r="16" spans="1:14" ht="15.75" thickBot="1">
      <c r="A16" s="80" t="s">
        <v>100</v>
      </c>
      <c r="B16" s="80" t="s">
        <v>14</v>
      </c>
      <c r="C16" s="81">
        <f t="shared" ref="C16:N16" si="1">C14+C15</f>
        <v>2336622</v>
      </c>
      <c r="D16" s="81">
        <f t="shared" si="1"/>
        <v>1691110</v>
      </c>
      <c r="E16" s="81">
        <f t="shared" si="1"/>
        <v>1960459</v>
      </c>
      <c r="F16" s="81">
        <f t="shared" si="1"/>
        <v>2347709</v>
      </c>
      <c r="G16" s="81">
        <f t="shared" si="1"/>
        <v>2523433</v>
      </c>
      <c r="H16" s="81">
        <f t="shared" si="1"/>
        <v>3284789</v>
      </c>
      <c r="I16" s="81">
        <f t="shared" si="1"/>
        <v>2592271</v>
      </c>
      <c r="J16" s="81">
        <f t="shared" si="1"/>
        <v>2990733</v>
      </c>
      <c r="K16" s="81">
        <f t="shared" si="1"/>
        <v>4576780</v>
      </c>
      <c r="L16" s="81">
        <f t="shared" si="1"/>
        <v>4898782</v>
      </c>
      <c r="M16" s="81">
        <f t="shared" si="1"/>
        <v>3569397</v>
      </c>
      <c r="N16" s="81">
        <f t="shared" si="1"/>
        <v>3865796</v>
      </c>
    </row>
    <row r="17" spans="1:14">
      <c r="A17" s="4"/>
      <c r="B17" s="4"/>
      <c r="C17" s="6"/>
      <c r="D17" s="4"/>
      <c r="E17" s="4"/>
      <c r="F17" s="4"/>
      <c r="G17" s="4"/>
      <c r="H17" s="4"/>
      <c r="I17" s="4"/>
      <c r="J17" s="4"/>
      <c r="K17" s="4"/>
      <c r="L17" s="4"/>
      <c r="M17" s="6"/>
      <c r="N17" s="6"/>
    </row>
    <row r="18" spans="1:14" ht="26.25" customHeight="1">
      <c r="A18" s="3" t="s">
        <v>102</v>
      </c>
      <c r="B18" s="3" t="s">
        <v>3</v>
      </c>
      <c r="C18" s="64">
        <v>0.52</v>
      </c>
      <c r="D18" s="64">
        <v>0.188</v>
      </c>
      <c r="E18" s="64">
        <v>0.218</v>
      </c>
      <c r="F18" s="64">
        <v>0.10059999999999999</v>
      </c>
      <c r="G18" s="64">
        <v>0.1101</v>
      </c>
      <c r="H18" s="64">
        <v>0.14069999999999999</v>
      </c>
      <c r="I18" s="64">
        <v>8.3599999999999994E-2</v>
      </c>
      <c r="J18" s="64">
        <v>9.0399999999999994E-2</v>
      </c>
      <c r="K18" s="64">
        <v>0.13880000000000001</v>
      </c>
      <c r="L18" s="64">
        <v>0.155</v>
      </c>
      <c r="M18" s="64">
        <v>0.108</v>
      </c>
      <c r="N18" s="64">
        <v>0.1162</v>
      </c>
    </row>
    <row r="19" spans="1:14">
      <c r="A19" s="4" t="s">
        <v>103</v>
      </c>
      <c r="B19" s="4" t="s">
        <v>8</v>
      </c>
      <c r="C19" s="64">
        <v>0.13</v>
      </c>
      <c r="D19" s="64">
        <v>7.2999999999999995E-2</v>
      </c>
      <c r="E19" s="64">
        <v>0.1</v>
      </c>
      <c r="F19" s="64">
        <v>4.6199999999999998E-2</v>
      </c>
      <c r="G19" s="64">
        <v>5.3999999999999999E-2</v>
      </c>
      <c r="H19" s="64">
        <v>0</v>
      </c>
      <c r="I19" s="64">
        <v>0</v>
      </c>
      <c r="J19" s="64">
        <v>0</v>
      </c>
      <c r="K19" s="64">
        <v>0</v>
      </c>
      <c r="L19" s="64">
        <v>0</v>
      </c>
      <c r="M19" s="64">
        <v>0.06</v>
      </c>
      <c r="N19" s="64">
        <v>0.06</v>
      </c>
    </row>
    <row r="20" spans="1:14">
      <c r="A20" s="4"/>
      <c r="B20" s="4"/>
      <c r="C20" s="6"/>
      <c r="D20" s="4"/>
      <c r="E20" s="4"/>
      <c r="F20" s="4"/>
      <c r="G20" s="4"/>
      <c r="H20" s="4"/>
      <c r="I20" s="4"/>
      <c r="J20" s="4"/>
      <c r="K20" s="4"/>
      <c r="L20" s="4"/>
      <c r="M20" s="4"/>
      <c r="N20" s="4"/>
    </row>
    <row r="21" spans="1:14" ht="29.25" customHeight="1">
      <c r="A21" s="175" t="s">
        <v>101</v>
      </c>
      <c r="B21" s="3" t="s">
        <v>7</v>
      </c>
      <c r="C21" s="6">
        <v>3160757</v>
      </c>
      <c r="D21" s="6">
        <v>4391679</v>
      </c>
      <c r="E21" s="6">
        <v>5064109</v>
      </c>
      <c r="F21" s="6">
        <v>4323492</v>
      </c>
      <c r="G21" s="6">
        <v>5261094</v>
      </c>
      <c r="H21" s="6">
        <v>5774498</v>
      </c>
      <c r="I21" s="6">
        <v>5328851</v>
      </c>
      <c r="J21" s="6">
        <v>5643970</v>
      </c>
      <c r="K21" s="6">
        <v>7747137</v>
      </c>
      <c r="L21" s="6">
        <v>7574828</v>
      </c>
      <c r="M21" s="6">
        <v>6192022</v>
      </c>
      <c r="N21" s="6">
        <v>7311446</v>
      </c>
    </row>
    <row r="22" spans="1:14">
      <c r="A22" s="3"/>
      <c r="B22" s="3"/>
      <c r="C22" s="6"/>
      <c r="D22" s="6"/>
      <c r="E22" s="6"/>
      <c r="F22" s="6"/>
      <c r="G22" s="6"/>
      <c r="H22" s="6"/>
      <c r="I22" s="6"/>
      <c r="J22" s="6"/>
      <c r="K22" s="6"/>
      <c r="L22" s="6"/>
      <c r="M22" s="6"/>
      <c r="N22" s="6"/>
    </row>
    <row r="23" spans="1:14">
      <c r="A23" s="3"/>
      <c r="B23" s="3"/>
      <c r="C23" s="6"/>
      <c r="D23" s="6"/>
      <c r="E23" s="6"/>
      <c r="F23" s="6"/>
      <c r="G23" s="6"/>
      <c r="H23" s="6"/>
      <c r="I23" s="6"/>
      <c r="J23" s="6"/>
      <c r="K23" s="6"/>
      <c r="L23" s="6"/>
      <c r="M23" s="6"/>
      <c r="N23" s="6"/>
    </row>
    <row r="26" spans="1:14" ht="29.25" customHeight="1">
      <c r="A26" s="174"/>
      <c r="B26" s="233" t="s">
        <v>18</v>
      </c>
      <c r="C26" s="233"/>
      <c r="D26" s="233"/>
      <c r="E26" s="233"/>
      <c r="F26" s="233"/>
      <c r="G26" s="233"/>
      <c r="H26" s="233"/>
      <c r="I26" s="233"/>
      <c r="J26" s="233"/>
      <c r="K26" s="233"/>
      <c r="L26" s="233"/>
      <c r="M26" s="233"/>
      <c r="N26" s="234"/>
    </row>
    <row r="27" spans="1:14" ht="15.75">
      <c r="A27" s="63"/>
      <c r="B27" s="63"/>
      <c r="C27" s="63">
        <v>2004</v>
      </c>
      <c r="D27" s="63">
        <v>2005</v>
      </c>
      <c r="E27" s="63">
        <v>2006</v>
      </c>
      <c r="F27" s="63">
        <v>2007</v>
      </c>
      <c r="G27" s="63">
        <v>2008</v>
      </c>
      <c r="H27" s="63">
        <v>2009</v>
      </c>
      <c r="I27" s="63">
        <v>2010</v>
      </c>
      <c r="J27" s="63">
        <v>2011</v>
      </c>
      <c r="K27" s="63">
        <v>2012</v>
      </c>
      <c r="L27" s="63">
        <v>2013</v>
      </c>
      <c r="M27" s="63">
        <v>2014</v>
      </c>
      <c r="N27" s="63">
        <v>2015</v>
      </c>
    </row>
    <row r="28" spans="1:14">
      <c r="A28" s="67" t="s">
        <v>104</v>
      </c>
      <c r="B28" s="67" t="s">
        <v>19</v>
      </c>
      <c r="C28" s="67"/>
      <c r="D28" s="67"/>
      <c r="E28" s="67"/>
      <c r="F28" s="67"/>
      <c r="G28" s="67"/>
      <c r="H28" s="67"/>
      <c r="I28" s="67"/>
      <c r="J28" s="67"/>
      <c r="K28" s="67"/>
      <c r="L28" s="67"/>
      <c r="M28" s="67"/>
      <c r="N28" s="67"/>
    </row>
    <row r="29" spans="1:14">
      <c r="A29" s="3" t="s">
        <v>105</v>
      </c>
      <c r="B29" s="3" t="s">
        <v>20</v>
      </c>
      <c r="C29" s="7"/>
    </row>
    <row r="30" spans="1:14">
      <c r="A30" t="s">
        <v>106</v>
      </c>
      <c r="B30" t="s">
        <v>21</v>
      </c>
      <c r="C30" s="2">
        <v>12354599</v>
      </c>
      <c r="D30" s="2">
        <v>12205459</v>
      </c>
      <c r="E30" s="2">
        <v>13286791</v>
      </c>
      <c r="F30" s="2">
        <v>16050321</v>
      </c>
      <c r="G30" s="2">
        <v>18880176</v>
      </c>
      <c r="H30" s="2">
        <v>19725187</v>
      </c>
      <c r="I30" s="2">
        <v>20698737</v>
      </c>
      <c r="J30" s="2">
        <v>19803736</v>
      </c>
      <c r="K30" s="2">
        <v>18565523</v>
      </c>
      <c r="L30" s="2">
        <v>14853727</v>
      </c>
      <c r="M30" s="2">
        <v>37625020</v>
      </c>
      <c r="N30" s="2">
        <v>37333085</v>
      </c>
    </row>
    <row r="31" spans="1:14">
      <c r="A31" t="s">
        <v>107</v>
      </c>
      <c r="B31" t="s">
        <v>23</v>
      </c>
      <c r="C31" s="2">
        <v>0</v>
      </c>
      <c r="D31" s="2">
        <v>0</v>
      </c>
      <c r="E31" s="2">
        <v>0</v>
      </c>
      <c r="F31" s="2">
        <v>0</v>
      </c>
      <c r="G31" s="2">
        <v>0</v>
      </c>
      <c r="H31" s="2">
        <v>132174</v>
      </c>
      <c r="I31" s="2">
        <v>129486</v>
      </c>
      <c r="J31" s="2">
        <v>126799</v>
      </c>
      <c r="K31" s="2">
        <v>124112</v>
      </c>
      <c r="L31" s="2">
        <v>121424</v>
      </c>
      <c r="M31" s="2">
        <v>118737</v>
      </c>
      <c r="N31" s="2">
        <v>116049</v>
      </c>
    </row>
    <row r="32" spans="1:14">
      <c r="A32" t="s">
        <v>372</v>
      </c>
      <c r="B32" t="s">
        <v>22</v>
      </c>
      <c r="C32" s="2">
        <v>145716</v>
      </c>
      <c r="D32" s="2">
        <v>121362</v>
      </c>
      <c r="E32" s="2">
        <v>75563</v>
      </c>
      <c r="F32" s="2">
        <v>89201</v>
      </c>
      <c r="G32" s="2">
        <v>104493</v>
      </c>
      <c r="H32" s="2">
        <v>95028</v>
      </c>
      <c r="I32" s="2">
        <v>115090</v>
      </c>
      <c r="J32" s="2">
        <v>92931</v>
      </c>
      <c r="K32" s="2">
        <v>78331</v>
      </c>
      <c r="L32" s="2">
        <v>190909</v>
      </c>
      <c r="M32" s="2">
        <v>237882</v>
      </c>
      <c r="N32" s="2">
        <v>593837</v>
      </c>
    </row>
    <row r="33" spans="1:14">
      <c r="A33" t="s">
        <v>109</v>
      </c>
      <c r="B33" t="s">
        <v>51</v>
      </c>
      <c r="C33" s="2">
        <v>522817</v>
      </c>
      <c r="D33" s="2">
        <v>522817</v>
      </c>
      <c r="E33" s="2">
        <v>522817</v>
      </c>
      <c r="F33" s="2">
        <v>522817</v>
      </c>
      <c r="G33" s="2">
        <v>522817</v>
      </c>
      <c r="H33" s="2">
        <v>522817</v>
      </c>
      <c r="I33" s="2">
        <v>522817</v>
      </c>
      <c r="J33" s="2">
        <v>527077</v>
      </c>
      <c r="K33" s="2">
        <v>4260</v>
      </c>
      <c r="L33" s="2">
        <v>4260</v>
      </c>
      <c r="M33" s="2">
        <v>0</v>
      </c>
      <c r="N33" s="2">
        <v>0</v>
      </c>
    </row>
    <row r="34" spans="1:14">
      <c r="A34" t="s">
        <v>110</v>
      </c>
      <c r="B34" t="s">
        <v>24</v>
      </c>
      <c r="C34" s="2">
        <v>0</v>
      </c>
      <c r="D34" s="2">
        <v>0</v>
      </c>
      <c r="E34" s="2">
        <v>0</v>
      </c>
      <c r="F34" s="2">
        <v>0</v>
      </c>
      <c r="G34" s="2">
        <v>0</v>
      </c>
      <c r="H34" s="2">
        <v>0</v>
      </c>
      <c r="I34" s="2">
        <v>294001</v>
      </c>
      <c r="J34" s="2">
        <v>416711</v>
      </c>
      <c r="K34" s="2">
        <v>0</v>
      </c>
      <c r="L34" s="2">
        <v>0</v>
      </c>
      <c r="M34" s="2">
        <v>0</v>
      </c>
      <c r="N34" s="2">
        <v>0</v>
      </c>
    </row>
    <row r="35" spans="1:14">
      <c r="A35" t="s">
        <v>111</v>
      </c>
      <c r="B35" t="s">
        <v>48</v>
      </c>
      <c r="C35" s="2">
        <v>544869</v>
      </c>
      <c r="D35" s="2">
        <v>51391</v>
      </c>
      <c r="E35" s="2">
        <v>0</v>
      </c>
      <c r="F35" s="2">
        <v>0</v>
      </c>
      <c r="G35" s="2">
        <v>0</v>
      </c>
      <c r="H35" s="2">
        <v>0</v>
      </c>
      <c r="I35" s="2">
        <v>0</v>
      </c>
      <c r="J35" s="2">
        <v>0</v>
      </c>
      <c r="K35" s="2">
        <v>0</v>
      </c>
      <c r="L35" s="2">
        <v>0</v>
      </c>
      <c r="M35" s="2">
        <v>0</v>
      </c>
      <c r="N35" s="2">
        <v>0</v>
      </c>
    </row>
    <row r="36" spans="1:14">
      <c r="B36" t="s">
        <v>25</v>
      </c>
      <c r="C36" s="2">
        <v>17909</v>
      </c>
      <c r="D36" s="2">
        <v>18979</v>
      </c>
      <c r="E36" s="2">
        <v>31172</v>
      </c>
      <c r="F36" s="2">
        <v>31172</v>
      </c>
      <c r="G36" s="2">
        <v>30729</v>
      </c>
      <c r="H36" s="2">
        <v>57181</v>
      </c>
      <c r="I36" s="2">
        <v>55222</v>
      </c>
      <c r="J36" s="2">
        <v>54600</v>
      </c>
      <c r="K36" s="2">
        <v>70360</v>
      </c>
      <c r="L36" s="2">
        <v>71334</v>
      </c>
      <c r="M36" s="2">
        <v>72550</v>
      </c>
      <c r="N36" s="2">
        <v>119670</v>
      </c>
    </row>
    <row r="37" spans="1:14">
      <c r="A37" s="66"/>
      <c r="B37" s="66" t="s">
        <v>233</v>
      </c>
      <c r="C37" s="66">
        <v>13585911</v>
      </c>
      <c r="D37" s="66">
        <f>SUM(D30:D36)</f>
        <v>12920008</v>
      </c>
      <c r="E37" s="66">
        <f>SUM(E30:E36)</f>
        <v>13916343</v>
      </c>
      <c r="F37" s="66">
        <v>16693512</v>
      </c>
      <c r="G37" s="66">
        <v>19538216</v>
      </c>
      <c r="H37" s="66">
        <f>SUM(H30:H36)</f>
        <v>20532387</v>
      </c>
      <c r="I37" s="66">
        <f>SUM(I30:I36)</f>
        <v>21815353</v>
      </c>
      <c r="J37" s="66">
        <f>SUM(J30:J36)</f>
        <v>21021854</v>
      </c>
      <c r="K37" s="66">
        <v>18842585</v>
      </c>
      <c r="L37" s="66">
        <f>SUM(L30:L36)</f>
        <v>15241654</v>
      </c>
      <c r="M37" s="66">
        <v>38054188</v>
      </c>
      <c r="N37" s="66">
        <v>38162642</v>
      </c>
    </row>
    <row r="38" spans="1:14">
      <c r="M38" s="11"/>
      <c r="N38" s="11"/>
    </row>
    <row r="39" spans="1:14">
      <c r="A39" s="3" t="s">
        <v>112</v>
      </c>
      <c r="B39" s="3" t="s">
        <v>26</v>
      </c>
      <c r="C39" s="7"/>
    </row>
    <row r="40" spans="1:14">
      <c r="A40" t="s">
        <v>113</v>
      </c>
      <c r="B40" t="s">
        <v>43</v>
      </c>
      <c r="C40" s="2">
        <v>2203720</v>
      </c>
      <c r="D40" s="2">
        <v>2737991</v>
      </c>
      <c r="E40" s="2">
        <v>2397750</v>
      </c>
      <c r="F40" s="2">
        <v>3165268</v>
      </c>
      <c r="G40" s="2">
        <v>4183407</v>
      </c>
      <c r="H40" s="2">
        <v>4721460</v>
      </c>
      <c r="I40" s="2">
        <v>4090488</v>
      </c>
      <c r="J40" s="2">
        <v>5009953</v>
      </c>
      <c r="K40" s="2">
        <v>5803612</v>
      </c>
      <c r="L40" s="2">
        <v>4859181</v>
      </c>
      <c r="M40" s="2">
        <v>8031847</v>
      </c>
      <c r="N40" s="2">
        <v>6876461</v>
      </c>
    </row>
    <row r="41" spans="1:14">
      <c r="A41" t="s">
        <v>114</v>
      </c>
      <c r="B41" t="s">
        <v>27</v>
      </c>
      <c r="C41" s="2">
        <v>6074387</v>
      </c>
      <c r="D41" s="2">
        <v>7716074</v>
      </c>
      <c r="E41" s="2">
        <v>10146766</v>
      </c>
      <c r="F41" s="2">
        <v>13119137</v>
      </c>
      <c r="G41" s="2">
        <v>15915509</v>
      </c>
      <c r="H41" s="2">
        <v>13588577</v>
      </c>
      <c r="I41" s="2">
        <v>14834313</v>
      </c>
      <c r="J41" s="2">
        <v>15378875</v>
      </c>
      <c r="K41" s="2">
        <v>16598006</v>
      </c>
      <c r="L41" s="2">
        <v>29386502</v>
      </c>
      <c r="M41" s="2">
        <v>22991117</v>
      </c>
      <c r="N41" s="2">
        <v>19214036</v>
      </c>
    </row>
    <row r="42" spans="1:14">
      <c r="A42" t="s">
        <v>115</v>
      </c>
      <c r="B42" t="s">
        <v>373</v>
      </c>
      <c r="C42" s="2">
        <v>2036455</v>
      </c>
      <c r="D42" s="2">
        <v>4199758</v>
      </c>
      <c r="E42" s="2">
        <v>4204960</v>
      </c>
      <c r="F42" s="2">
        <v>2080577</v>
      </c>
      <c r="G42" s="2">
        <v>1691058</v>
      </c>
      <c r="H42" s="2">
        <v>4179124</v>
      </c>
      <c r="I42" s="2">
        <v>2279343</v>
      </c>
      <c r="J42" s="2">
        <v>6130050</v>
      </c>
      <c r="K42" s="2">
        <v>7351849</v>
      </c>
      <c r="L42" s="2">
        <v>11313441</v>
      </c>
      <c r="M42" s="2">
        <v>1437441</v>
      </c>
      <c r="N42" s="2">
        <v>5456079</v>
      </c>
    </row>
    <row r="43" spans="1:14" ht="18.75" customHeight="1">
      <c r="A43" s="176" t="s">
        <v>374</v>
      </c>
      <c r="B43" t="s">
        <v>49</v>
      </c>
      <c r="C43" s="2">
        <v>123224</v>
      </c>
      <c r="D43" s="2">
        <v>3217</v>
      </c>
      <c r="E43" s="2">
        <v>0</v>
      </c>
      <c r="F43" s="2">
        <v>0</v>
      </c>
      <c r="G43" s="2">
        <v>0</v>
      </c>
      <c r="H43" s="2">
        <v>0</v>
      </c>
      <c r="I43" s="2">
        <v>0</v>
      </c>
      <c r="J43" s="2">
        <v>0</v>
      </c>
      <c r="K43" s="2">
        <v>0</v>
      </c>
      <c r="L43" s="2">
        <v>0</v>
      </c>
      <c r="M43" s="2">
        <v>0</v>
      </c>
      <c r="N43" s="2">
        <v>0</v>
      </c>
    </row>
    <row r="44" spans="1:14">
      <c r="A44" s="66"/>
      <c r="B44" s="66" t="s">
        <v>234</v>
      </c>
      <c r="C44" s="66">
        <f>SUM(C40:C43)</f>
        <v>10437786</v>
      </c>
      <c r="D44" s="66">
        <f>SUM(D40:D43)</f>
        <v>14657040</v>
      </c>
      <c r="E44" s="66">
        <f>SUM(E40:E42)</f>
        <v>16749476</v>
      </c>
      <c r="F44" s="66">
        <v>18364983</v>
      </c>
      <c r="G44" s="66">
        <f>SUM(G40:G42)</f>
        <v>21789974</v>
      </c>
      <c r="H44" s="66">
        <v>22489162</v>
      </c>
      <c r="I44" s="66">
        <v>21204145</v>
      </c>
      <c r="J44" s="66">
        <f>J40+J41+J42+J43</f>
        <v>26518878</v>
      </c>
      <c r="K44" s="66">
        <v>29753467</v>
      </c>
      <c r="L44" s="66">
        <v>45559125</v>
      </c>
      <c r="M44" s="66">
        <v>32460406</v>
      </c>
      <c r="N44" s="66">
        <f>SUM(N40:N43)</f>
        <v>31546576</v>
      </c>
    </row>
    <row r="45" spans="1:14">
      <c r="D45" s="2"/>
      <c r="E45" s="2"/>
      <c r="F45" s="2"/>
      <c r="G45" s="2"/>
      <c r="H45" s="2"/>
      <c r="I45" s="2"/>
      <c r="J45" s="2"/>
      <c r="K45" s="2"/>
      <c r="L45" s="2"/>
      <c r="M45" s="2"/>
      <c r="N45" s="2"/>
    </row>
    <row r="46" spans="1:14" ht="15.75" thickBot="1">
      <c r="A46" s="65" t="s">
        <v>116</v>
      </c>
      <c r="B46" s="65" t="s">
        <v>29</v>
      </c>
      <c r="C46" s="65">
        <f>C44+C37</f>
        <v>24023697</v>
      </c>
      <c r="D46" s="65">
        <f>D44+D37</f>
        <v>27577048</v>
      </c>
      <c r="E46" s="65">
        <v>36665820</v>
      </c>
      <c r="F46" s="65">
        <v>35058494</v>
      </c>
      <c r="G46" s="65">
        <f>G44+G37</f>
        <v>41328190</v>
      </c>
      <c r="H46" s="65">
        <f>H44+H37</f>
        <v>43021549</v>
      </c>
      <c r="I46" s="65">
        <f>I44+I37</f>
        <v>43019498</v>
      </c>
      <c r="J46" s="65">
        <f>J44+J37</f>
        <v>47540732</v>
      </c>
      <c r="K46" s="65">
        <v>48596053</v>
      </c>
      <c r="L46" s="65">
        <f>L44+L37</f>
        <v>60800779</v>
      </c>
      <c r="M46" s="65">
        <f>M44+M37</f>
        <v>70514594</v>
      </c>
      <c r="N46" s="65">
        <f>N44+N37</f>
        <v>69709218</v>
      </c>
    </row>
    <row r="47" spans="1:14" ht="15.75" thickTop="1">
      <c r="D47" s="2"/>
      <c r="E47" s="2"/>
      <c r="F47" s="2"/>
      <c r="G47" s="2"/>
      <c r="H47" s="2"/>
      <c r="I47" s="2"/>
      <c r="J47" s="2"/>
      <c r="K47" s="2"/>
      <c r="L47" s="2"/>
      <c r="M47" s="2"/>
      <c r="N47" s="2"/>
    </row>
    <row r="48" spans="1:14">
      <c r="A48" s="67" t="s">
        <v>117</v>
      </c>
      <c r="B48" s="67" t="s">
        <v>30</v>
      </c>
      <c r="C48" s="67"/>
      <c r="D48" s="67"/>
      <c r="E48" s="67"/>
      <c r="F48" s="67"/>
      <c r="G48" s="67"/>
      <c r="H48" s="67"/>
      <c r="I48" s="67"/>
      <c r="J48" s="67"/>
      <c r="K48" s="67"/>
      <c r="L48" s="67"/>
      <c r="M48" s="67"/>
      <c r="N48" s="67"/>
    </row>
    <row r="49" spans="1:14">
      <c r="A49" s="3" t="s">
        <v>118</v>
      </c>
      <c r="B49" s="3" t="s">
        <v>31</v>
      </c>
      <c r="C49" s="7"/>
      <c r="D49" s="2"/>
      <c r="E49" s="2"/>
      <c r="F49" s="2"/>
      <c r="G49" s="2"/>
      <c r="H49" s="2"/>
      <c r="I49" s="2"/>
      <c r="J49" s="2"/>
      <c r="K49" s="2"/>
      <c r="L49" s="2"/>
      <c r="M49" s="2"/>
      <c r="N49" s="2"/>
    </row>
    <row r="50" spans="1:14">
      <c r="A50" s="4" t="s">
        <v>119</v>
      </c>
      <c r="B50" s="4" t="s">
        <v>32</v>
      </c>
      <c r="C50" s="2">
        <v>10291421</v>
      </c>
      <c r="D50" s="2">
        <v>10291039</v>
      </c>
      <c r="E50" s="2">
        <v>10291039</v>
      </c>
      <c r="F50" s="2">
        <v>10723336</v>
      </c>
      <c r="G50" s="2">
        <v>11670048</v>
      </c>
      <c r="H50" s="2">
        <v>11670048</v>
      </c>
      <c r="I50" s="2">
        <v>12564752</v>
      </c>
      <c r="J50" s="2">
        <v>12564752</v>
      </c>
      <c r="K50" s="2">
        <v>10911495</v>
      </c>
      <c r="L50" s="2">
        <v>12564752</v>
      </c>
      <c r="M50" s="2">
        <v>12564752</v>
      </c>
      <c r="N50" s="2">
        <v>12564752</v>
      </c>
    </row>
    <row r="51" spans="1:14">
      <c r="A51" s="4" t="s">
        <v>120</v>
      </c>
      <c r="B51" s="4" t="s">
        <v>33</v>
      </c>
      <c r="C51" s="2">
        <v>8892339</v>
      </c>
      <c r="D51" s="2">
        <v>8892339</v>
      </c>
      <c r="E51" s="2">
        <v>8892790</v>
      </c>
      <c r="F51" s="2">
        <v>9487717</v>
      </c>
      <c r="G51" s="2">
        <v>8998390</v>
      </c>
      <c r="H51" s="2">
        <v>9129703</v>
      </c>
      <c r="I51" s="2">
        <v>7919855</v>
      </c>
      <c r="J51" s="2">
        <v>9703363</v>
      </c>
      <c r="K51" s="2">
        <v>11806726</v>
      </c>
      <c r="L51" s="2">
        <v>10259428</v>
      </c>
      <c r="M51" s="2">
        <v>15229606</v>
      </c>
      <c r="N51" s="2">
        <v>15424418</v>
      </c>
    </row>
    <row r="52" spans="1:14">
      <c r="A52" s="4" t="s">
        <v>121</v>
      </c>
      <c r="B52" s="4" t="s">
        <v>34</v>
      </c>
      <c r="C52" s="6">
        <v>376475</v>
      </c>
      <c r="D52" s="11">
        <v>1484083</v>
      </c>
      <c r="E52" s="11">
        <v>2265325</v>
      </c>
      <c r="F52" s="11">
        <v>3176411</v>
      </c>
      <c r="G52" s="11">
        <v>4165222</v>
      </c>
      <c r="H52" s="11">
        <v>6058333</v>
      </c>
      <c r="I52" s="11">
        <v>6164937</v>
      </c>
      <c r="J52" s="11">
        <v>7372163</v>
      </c>
      <c r="K52" s="11">
        <v>9854671</v>
      </c>
      <c r="L52" s="11">
        <v>12663585</v>
      </c>
      <c r="M52" s="11">
        <v>11262804</v>
      </c>
      <c r="N52" s="11">
        <v>12949880</v>
      </c>
    </row>
    <row r="53" spans="1:14">
      <c r="A53" s="14" t="s">
        <v>375</v>
      </c>
      <c r="B53" s="14" t="s">
        <v>45</v>
      </c>
      <c r="C53" s="24">
        <v>0</v>
      </c>
      <c r="D53" s="13">
        <v>0</v>
      </c>
      <c r="E53" s="13">
        <v>0</v>
      </c>
      <c r="F53" s="13">
        <v>0</v>
      </c>
      <c r="G53" s="13">
        <v>0</v>
      </c>
      <c r="H53" s="13">
        <v>0</v>
      </c>
      <c r="I53" s="13">
        <v>0</v>
      </c>
      <c r="J53" s="13">
        <v>0</v>
      </c>
      <c r="K53" s="13">
        <v>0</v>
      </c>
      <c r="L53" s="13">
        <v>0</v>
      </c>
      <c r="M53" s="13">
        <v>0</v>
      </c>
      <c r="N53" s="13">
        <v>0</v>
      </c>
    </row>
    <row r="54" spans="1:14">
      <c r="A54" s="66" t="s">
        <v>123</v>
      </c>
      <c r="B54" s="66" t="s">
        <v>332</v>
      </c>
      <c r="C54" s="66">
        <v>19560236</v>
      </c>
      <c r="D54" s="66">
        <f>SUM(D50:D53)</f>
        <v>20667461</v>
      </c>
      <c r="E54" s="66">
        <v>21937451</v>
      </c>
      <c r="F54" s="66">
        <v>23387463</v>
      </c>
      <c r="G54" s="66">
        <v>24833661</v>
      </c>
      <c r="H54" s="66">
        <f>SUM(H50:H53)</f>
        <v>26858084</v>
      </c>
      <c r="I54" s="66">
        <f>SUM(I50:I53)</f>
        <v>26649544</v>
      </c>
      <c r="J54" s="66">
        <v>29640277</v>
      </c>
      <c r="K54" s="66">
        <f>SUM(K50:K53)</f>
        <v>32572892</v>
      </c>
      <c r="L54" s="66">
        <f>SUM(L50:L53)</f>
        <v>35487765</v>
      </c>
      <c r="M54" s="66">
        <v>39057161</v>
      </c>
      <c r="N54" s="66">
        <v>40939050</v>
      </c>
    </row>
    <row r="55" spans="1:14">
      <c r="D55" s="2"/>
      <c r="E55" s="2"/>
      <c r="F55" s="2"/>
      <c r="G55" s="2"/>
      <c r="H55" s="2"/>
      <c r="I55" s="2"/>
      <c r="J55" s="2"/>
      <c r="K55" s="2"/>
      <c r="L55" s="2"/>
      <c r="M55" s="2"/>
      <c r="N55" s="2"/>
    </row>
    <row r="56" spans="1:14">
      <c r="A56" s="67" t="s">
        <v>125</v>
      </c>
      <c r="B56" s="67" t="s">
        <v>235</v>
      </c>
      <c r="C56" s="67"/>
      <c r="D56" s="67"/>
      <c r="E56" s="67"/>
      <c r="F56" s="67"/>
      <c r="G56" s="67"/>
      <c r="H56" s="67"/>
      <c r="I56" s="67"/>
      <c r="J56" s="67"/>
      <c r="K56" s="67"/>
      <c r="L56" s="67"/>
      <c r="M56" s="67"/>
      <c r="N56" s="67"/>
    </row>
    <row r="57" spans="1:14">
      <c r="A57" s="3" t="s">
        <v>126</v>
      </c>
      <c r="B57" s="3" t="s">
        <v>36</v>
      </c>
      <c r="C57" s="7"/>
      <c r="E57" s="2"/>
      <c r="G57" s="2"/>
      <c r="I57" s="2"/>
      <c r="K57" s="2"/>
      <c r="N57" s="2"/>
    </row>
    <row r="58" spans="1:14">
      <c r="A58" s="4" t="s">
        <v>127</v>
      </c>
      <c r="B58" s="4" t="s">
        <v>38</v>
      </c>
      <c r="C58" s="6">
        <v>0</v>
      </c>
      <c r="D58" s="11">
        <v>0</v>
      </c>
      <c r="E58" s="11">
        <v>0</v>
      </c>
      <c r="F58" s="11">
        <v>947500</v>
      </c>
      <c r="G58" s="11">
        <v>1685000</v>
      </c>
      <c r="H58" s="11">
        <v>1475000</v>
      </c>
      <c r="I58" s="11">
        <v>1265000</v>
      </c>
      <c r="J58" s="11">
        <v>2960414</v>
      </c>
      <c r="K58" s="11">
        <v>1988250</v>
      </c>
      <c r="L58" s="11">
        <v>6016083</v>
      </c>
      <c r="M58" s="2">
        <v>5425000</v>
      </c>
      <c r="N58" s="2">
        <v>7755455</v>
      </c>
    </row>
    <row r="59" spans="1:14">
      <c r="A59" s="4" t="s">
        <v>128</v>
      </c>
      <c r="B59" s="4" t="s">
        <v>46</v>
      </c>
      <c r="C59" s="6">
        <v>296542</v>
      </c>
      <c r="D59" s="11">
        <v>365362</v>
      </c>
      <c r="E59" s="11">
        <v>438930</v>
      </c>
      <c r="F59" s="11">
        <v>493764</v>
      </c>
      <c r="G59" s="11">
        <v>572264</v>
      </c>
      <c r="H59" s="11">
        <v>585956</v>
      </c>
      <c r="I59" s="11">
        <v>617409</v>
      </c>
      <c r="J59" s="11">
        <v>658358</v>
      </c>
      <c r="K59" s="11">
        <v>599440</v>
      </c>
      <c r="L59" s="11">
        <v>665253</v>
      </c>
      <c r="M59" s="2">
        <v>610780</v>
      </c>
      <c r="N59" s="2">
        <v>641957</v>
      </c>
    </row>
    <row r="60" spans="1:14">
      <c r="A60" s="4" t="s">
        <v>129</v>
      </c>
      <c r="B60" s="4" t="s">
        <v>40</v>
      </c>
      <c r="C60" s="6">
        <v>0</v>
      </c>
      <c r="D60" s="11">
        <v>0</v>
      </c>
      <c r="E60" s="11">
        <v>204054</v>
      </c>
      <c r="F60" s="11">
        <v>542680</v>
      </c>
      <c r="G60" s="11">
        <v>757728</v>
      </c>
      <c r="H60" s="11">
        <v>898778</v>
      </c>
      <c r="I60" s="11">
        <v>926774</v>
      </c>
      <c r="J60" s="11">
        <v>919883</v>
      </c>
      <c r="K60" s="11">
        <v>627813</v>
      </c>
      <c r="L60" s="11">
        <v>686328</v>
      </c>
      <c r="M60" s="2">
        <v>1308610</v>
      </c>
      <c r="N60" s="2">
        <v>1096575</v>
      </c>
    </row>
    <row r="61" spans="1:14">
      <c r="A61" s="4" t="s">
        <v>130</v>
      </c>
      <c r="B61" s="4" t="s">
        <v>47</v>
      </c>
      <c r="C61" s="6">
        <v>24791</v>
      </c>
      <c r="D61" s="11">
        <v>0</v>
      </c>
      <c r="E61" s="11">
        <v>0</v>
      </c>
      <c r="F61" s="11">
        <v>0</v>
      </c>
      <c r="G61" s="11">
        <v>150000</v>
      </c>
      <c r="H61" s="11">
        <v>108148</v>
      </c>
      <c r="I61" s="11">
        <v>60000</v>
      </c>
      <c r="J61" s="11">
        <v>60000</v>
      </c>
      <c r="K61" s="11">
        <v>60000</v>
      </c>
      <c r="L61" s="11">
        <v>60000</v>
      </c>
      <c r="M61" s="2">
        <v>60000</v>
      </c>
      <c r="N61" s="2">
        <v>0</v>
      </c>
    </row>
    <row r="62" spans="1:14">
      <c r="A62" s="14" t="s">
        <v>131</v>
      </c>
      <c r="B62" s="14" t="s">
        <v>44</v>
      </c>
      <c r="C62" s="24">
        <v>904930</v>
      </c>
      <c r="D62" s="13">
        <v>2568825</v>
      </c>
      <c r="E62" s="13">
        <v>2945736</v>
      </c>
      <c r="F62" s="13">
        <v>3279642</v>
      </c>
      <c r="G62" s="13">
        <v>5659656</v>
      </c>
      <c r="H62" s="13">
        <v>5024230</v>
      </c>
      <c r="I62" s="13">
        <v>4435171</v>
      </c>
      <c r="J62" s="13">
        <v>3820140</v>
      </c>
      <c r="K62" s="13">
        <v>4460853</v>
      </c>
      <c r="L62" s="13">
        <v>2722746</v>
      </c>
      <c r="M62" s="13">
        <v>2227476</v>
      </c>
      <c r="N62" s="13">
        <v>1679368</v>
      </c>
    </row>
    <row r="63" spans="1:14">
      <c r="A63" s="66"/>
      <c r="B63" s="66" t="s">
        <v>237</v>
      </c>
      <c r="C63" s="66">
        <v>1226262</v>
      </c>
      <c r="D63" s="66">
        <f>D58+D59+D60+D62+D61</f>
        <v>2934187</v>
      </c>
      <c r="E63" s="66">
        <f>E58+E59+E60+E62+E61</f>
        <v>3588720</v>
      </c>
      <c r="F63" s="66">
        <v>5263587</v>
      </c>
      <c r="G63" s="66">
        <f>G58+G59+G60+G62+G61</f>
        <v>8824648</v>
      </c>
      <c r="H63" s="66">
        <f>H58+H59+H60+H62+H61</f>
        <v>8092112</v>
      </c>
      <c r="I63" s="66">
        <f>I58+I59+I60+I62+I61</f>
        <v>7304354</v>
      </c>
      <c r="J63" s="66">
        <v>8418794</v>
      </c>
      <c r="K63" s="66">
        <f>K58+K59+K60+K62+K61</f>
        <v>7736356</v>
      </c>
      <c r="L63" s="66">
        <f>L58+L59+L60+L62+L61</f>
        <v>10150410</v>
      </c>
      <c r="M63" s="66">
        <f>M58+M59+M60+M62+M61</f>
        <v>9631866</v>
      </c>
      <c r="N63" s="66">
        <v>11173354</v>
      </c>
    </row>
    <row r="64" spans="1:14">
      <c r="A64" s="4"/>
      <c r="B64" s="4"/>
      <c r="C64" s="7"/>
      <c r="D64" s="7"/>
      <c r="E64" s="7"/>
      <c r="F64" s="7"/>
      <c r="G64" s="7"/>
      <c r="H64" s="7"/>
      <c r="I64" s="7"/>
      <c r="J64" s="7"/>
      <c r="K64" s="7"/>
      <c r="L64" s="7"/>
      <c r="M64" s="7"/>
      <c r="N64" s="7"/>
    </row>
    <row r="65" spans="1:15">
      <c r="A65" s="3" t="s">
        <v>132</v>
      </c>
      <c r="B65" s="3" t="s">
        <v>37</v>
      </c>
      <c r="C65" s="7"/>
      <c r="D65" s="2"/>
      <c r="E65" s="2"/>
      <c r="F65" s="2"/>
      <c r="G65" s="2"/>
      <c r="H65" s="2"/>
      <c r="I65" s="2"/>
      <c r="J65" s="2"/>
      <c r="K65" s="2"/>
      <c r="L65" s="2"/>
      <c r="M65" s="2"/>
      <c r="N65" s="2"/>
    </row>
    <row r="66" spans="1:15">
      <c r="A66" s="4" t="s">
        <v>127</v>
      </c>
      <c r="B66" s="4" t="s">
        <v>38</v>
      </c>
      <c r="C66" s="6">
        <v>0</v>
      </c>
      <c r="D66" s="2">
        <v>0</v>
      </c>
      <c r="E66" s="2">
        <v>0</v>
      </c>
      <c r="F66" s="2">
        <v>52500</v>
      </c>
      <c r="G66" s="2">
        <v>205064</v>
      </c>
      <c r="H66" s="2">
        <v>199797</v>
      </c>
      <c r="I66" s="2">
        <v>283861</v>
      </c>
      <c r="J66" s="2">
        <v>1070464</v>
      </c>
      <c r="K66" s="2">
        <v>963378</v>
      </c>
      <c r="L66" s="2">
        <v>967864</v>
      </c>
      <c r="M66" s="2">
        <v>2088764</v>
      </c>
      <c r="N66" s="2">
        <v>3423359</v>
      </c>
    </row>
    <row r="67" spans="1:15">
      <c r="A67" s="4" t="s">
        <v>133</v>
      </c>
      <c r="B67" s="4" t="s">
        <v>39</v>
      </c>
      <c r="C67" s="6">
        <v>3120967</v>
      </c>
      <c r="D67" s="2">
        <v>3523890</v>
      </c>
      <c r="E67" s="2">
        <v>4304335</v>
      </c>
      <c r="F67" s="2">
        <v>5802852</v>
      </c>
      <c r="G67" s="2">
        <v>6850399</v>
      </c>
      <c r="H67" s="2">
        <v>7485501</v>
      </c>
      <c r="I67" s="2">
        <v>8148681</v>
      </c>
      <c r="J67" s="2">
        <v>8136217</v>
      </c>
      <c r="K67" s="2">
        <v>6294032</v>
      </c>
      <c r="L67" s="2">
        <v>13447740</v>
      </c>
      <c r="M67" s="2">
        <v>19019982</v>
      </c>
      <c r="N67" s="2">
        <v>13873028</v>
      </c>
    </row>
    <row r="68" spans="1:15">
      <c r="A68" s="4" t="s">
        <v>134</v>
      </c>
      <c r="B68" s="4" t="s">
        <v>50</v>
      </c>
      <c r="C68" s="11">
        <v>116232</v>
      </c>
      <c r="D68" s="11">
        <v>451510</v>
      </c>
      <c r="E68" s="11">
        <v>835314</v>
      </c>
      <c r="F68" s="11">
        <v>552092</v>
      </c>
      <c r="G68" s="11">
        <v>614418</v>
      </c>
      <c r="H68" s="11">
        <v>386055</v>
      </c>
      <c r="I68" s="11">
        <v>633057</v>
      </c>
      <c r="J68" s="11">
        <v>274980</v>
      </c>
      <c r="K68" s="11">
        <v>1029394</v>
      </c>
      <c r="L68" s="11">
        <v>747000</v>
      </c>
      <c r="M68" s="11">
        <v>716821</v>
      </c>
      <c r="N68" s="11">
        <v>300427</v>
      </c>
    </row>
    <row r="69" spans="1:15">
      <c r="A69" s="66"/>
      <c r="B69" s="66" t="s">
        <v>236</v>
      </c>
      <c r="C69" s="66">
        <f t="shared" ref="C69:L69" si="2">C66+C67+C68</f>
        <v>3237199</v>
      </c>
      <c r="D69" s="66">
        <f t="shared" si="2"/>
        <v>3975400</v>
      </c>
      <c r="E69" s="66">
        <f t="shared" si="2"/>
        <v>5139649</v>
      </c>
      <c r="F69" s="66">
        <f t="shared" si="2"/>
        <v>6407444</v>
      </c>
      <c r="G69" s="66">
        <f t="shared" si="2"/>
        <v>7669881</v>
      </c>
      <c r="H69" s="66">
        <f t="shared" si="2"/>
        <v>8071353</v>
      </c>
      <c r="I69" s="66">
        <f t="shared" si="2"/>
        <v>9065599</v>
      </c>
      <c r="J69" s="66">
        <f t="shared" si="2"/>
        <v>9481661</v>
      </c>
      <c r="K69" s="66">
        <f t="shared" si="2"/>
        <v>8286804</v>
      </c>
      <c r="L69" s="66">
        <f t="shared" si="2"/>
        <v>15162604</v>
      </c>
      <c r="M69" s="66">
        <v>21825566</v>
      </c>
      <c r="N69" s="66">
        <f>N66+N67+N68</f>
        <v>17596814</v>
      </c>
    </row>
    <row r="70" spans="1:15">
      <c r="A70" s="11"/>
      <c r="B70" s="11"/>
      <c r="C70" s="48"/>
      <c r="D70" s="48"/>
      <c r="E70" s="48"/>
      <c r="F70" s="48"/>
      <c r="G70" s="48"/>
      <c r="H70" s="48"/>
      <c r="I70" s="48"/>
      <c r="J70" s="48"/>
      <c r="K70" s="48"/>
      <c r="L70" s="48"/>
      <c r="M70" s="48"/>
      <c r="N70" s="48"/>
    </row>
    <row r="71" spans="1:15">
      <c r="A71" s="66" t="s">
        <v>135</v>
      </c>
      <c r="B71" s="66" t="s">
        <v>41</v>
      </c>
      <c r="C71" s="66">
        <f t="shared" ref="C71:J71" si="3">C69+C63</f>
        <v>4463461</v>
      </c>
      <c r="D71" s="66">
        <f t="shared" si="3"/>
        <v>6909587</v>
      </c>
      <c r="E71" s="66">
        <f t="shared" si="3"/>
        <v>8728369</v>
      </c>
      <c r="F71" s="66">
        <f t="shared" si="3"/>
        <v>11671031</v>
      </c>
      <c r="G71" s="66">
        <f t="shared" si="3"/>
        <v>16494529</v>
      </c>
      <c r="H71" s="66">
        <f t="shared" si="3"/>
        <v>16163465</v>
      </c>
      <c r="I71" s="66">
        <f t="shared" si="3"/>
        <v>16369953</v>
      </c>
      <c r="J71" s="66">
        <f t="shared" si="3"/>
        <v>17900455</v>
      </c>
      <c r="K71" s="66">
        <v>16023161</v>
      </c>
      <c r="L71" s="66">
        <v>25313014</v>
      </c>
      <c r="M71" s="66">
        <f>M69+M63</f>
        <v>31457432</v>
      </c>
      <c r="N71" s="66">
        <f>N69+N63</f>
        <v>28770168</v>
      </c>
    </row>
    <row r="72" spans="1:15">
      <c r="D72" s="2"/>
      <c r="E72" s="2"/>
      <c r="F72" s="2"/>
      <c r="G72" s="2"/>
      <c r="H72" s="2"/>
      <c r="I72" s="2"/>
      <c r="J72" s="2"/>
      <c r="K72" s="2"/>
      <c r="L72" s="2"/>
      <c r="M72" s="2"/>
      <c r="N72" s="2"/>
    </row>
    <row r="73" spans="1:15" ht="15.75" thickBot="1">
      <c r="A73" s="65" t="s">
        <v>136</v>
      </c>
      <c r="B73" s="65" t="s">
        <v>42</v>
      </c>
      <c r="C73" s="65">
        <f t="shared" ref="C73:H73" si="4">C54+C63+C69</f>
        <v>24023697</v>
      </c>
      <c r="D73" s="65">
        <f t="shared" si="4"/>
        <v>27577048</v>
      </c>
      <c r="E73" s="65">
        <f t="shared" si="4"/>
        <v>30665820</v>
      </c>
      <c r="F73" s="65">
        <f t="shared" si="4"/>
        <v>35058494</v>
      </c>
      <c r="G73" s="65">
        <f t="shared" si="4"/>
        <v>41328190</v>
      </c>
      <c r="H73" s="65">
        <f t="shared" si="4"/>
        <v>43021549</v>
      </c>
      <c r="I73" s="65">
        <v>43019498</v>
      </c>
      <c r="J73" s="65">
        <f>J54+J63+J69</f>
        <v>47540732</v>
      </c>
      <c r="K73" s="65">
        <v>48596053</v>
      </c>
      <c r="L73" s="65">
        <f>L54+L71</f>
        <v>60800779</v>
      </c>
      <c r="M73" s="65">
        <v>70514594</v>
      </c>
      <c r="N73" s="65">
        <f>N54+N71</f>
        <v>69709218</v>
      </c>
    </row>
    <row r="74" spans="1:15" ht="15.75" thickTop="1">
      <c r="A74" s="17"/>
      <c r="B74" s="17"/>
      <c r="C74" s="17"/>
      <c r="D74" s="17"/>
      <c r="E74" s="17"/>
      <c r="F74" s="17"/>
      <c r="G74" s="17"/>
      <c r="H74" s="17"/>
      <c r="I74" s="17"/>
      <c r="J74" s="17"/>
      <c r="K74" s="17"/>
      <c r="L74" s="17"/>
      <c r="M74" s="17"/>
      <c r="N74" s="17"/>
      <c r="O74" s="17"/>
    </row>
    <row r="75" spans="1:15">
      <c r="A75" s="17"/>
      <c r="B75" s="17"/>
      <c r="C75" s="17"/>
      <c r="D75" s="17"/>
      <c r="E75" s="17"/>
      <c r="F75" s="17"/>
      <c r="G75" s="17"/>
      <c r="H75" s="17"/>
      <c r="I75" s="17"/>
      <c r="J75" s="17"/>
      <c r="K75" s="17"/>
      <c r="L75" s="17"/>
      <c r="M75" s="17"/>
      <c r="N75" s="17"/>
      <c r="O75" s="17"/>
    </row>
    <row r="76" spans="1:15">
      <c r="A76" s="17"/>
      <c r="B76" s="17"/>
      <c r="C76" s="17"/>
      <c r="D76" s="17"/>
      <c r="E76" s="17"/>
      <c r="F76" s="17"/>
      <c r="G76" s="17"/>
      <c r="H76" s="17"/>
      <c r="I76" s="17"/>
      <c r="J76" s="17"/>
      <c r="K76" s="17"/>
      <c r="L76" s="17"/>
      <c r="M76" s="17"/>
      <c r="N76" s="17"/>
      <c r="O76" s="17"/>
    </row>
    <row r="78" spans="1:15" ht="33" customHeight="1">
      <c r="A78" s="119"/>
      <c r="B78" s="233" t="s">
        <v>52</v>
      </c>
      <c r="C78" s="233"/>
      <c r="D78" s="233"/>
      <c r="E78" s="233"/>
      <c r="F78" s="233"/>
      <c r="G78" s="233"/>
      <c r="H78" s="233"/>
      <c r="I78" s="233"/>
      <c r="J78" s="233"/>
      <c r="K78" s="233"/>
      <c r="L78" s="233"/>
      <c r="M78" s="233"/>
      <c r="N78" s="234"/>
    </row>
    <row r="79" spans="1:15" ht="15.75">
      <c r="B79" s="63"/>
      <c r="C79" s="63">
        <v>2004</v>
      </c>
      <c r="D79" s="63">
        <v>2005</v>
      </c>
      <c r="E79" s="63">
        <v>2006</v>
      </c>
      <c r="F79" s="63">
        <v>2007</v>
      </c>
      <c r="G79" s="63">
        <v>2008</v>
      </c>
      <c r="H79" s="63">
        <v>2009</v>
      </c>
      <c r="I79" s="63">
        <v>2010</v>
      </c>
      <c r="J79" s="63">
        <v>2011</v>
      </c>
      <c r="K79" s="63">
        <v>2012</v>
      </c>
      <c r="L79" s="63">
        <v>2013</v>
      </c>
      <c r="M79" s="63">
        <v>2014</v>
      </c>
      <c r="N79" s="63">
        <v>2015</v>
      </c>
    </row>
    <row r="80" spans="1:15" ht="15.75">
      <c r="A80" s="69" t="s">
        <v>137</v>
      </c>
      <c r="B80" s="69" t="s">
        <v>67</v>
      </c>
      <c r="C80" s="70"/>
      <c r="D80" s="71"/>
      <c r="E80" s="71"/>
      <c r="F80" s="71"/>
      <c r="G80" s="71"/>
      <c r="H80" s="71"/>
      <c r="I80" s="71"/>
      <c r="J80" s="71"/>
      <c r="K80" s="71"/>
      <c r="L80" s="71"/>
      <c r="M80" s="71"/>
      <c r="N80" s="71"/>
    </row>
    <row r="81" spans="1:14">
      <c r="A81" t="s">
        <v>96</v>
      </c>
      <c r="B81" t="s">
        <v>53</v>
      </c>
      <c r="C81" s="2">
        <v>1956362</v>
      </c>
      <c r="D81" s="2">
        <v>2548121</v>
      </c>
      <c r="E81" s="2">
        <v>3086882</v>
      </c>
      <c r="F81" s="2">
        <v>3117524</v>
      </c>
      <c r="G81" s="2">
        <v>3501674</v>
      </c>
      <c r="H81" s="2">
        <v>3725140</v>
      </c>
      <c r="I81" s="2">
        <v>3120801</v>
      </c>
      <c r="J81" s="2">
        <v>3287391</v>
      </c>
      <c r="K81" s="2">
        <v>5195215</v>
      </c>
      <c r="L81" s="2">
        <v>5344129</v>
      </c>
      <c r="M81" s="2">
        <v>4656991</v>
      </c>
      <c r="N81" s="2">
        <v>4294909</v>
      </c>
    </row>
    <row r="82" spans="1:14">
      <c r="A82" s="16" t="s">
        <v>138</v>
      </c>
      <c r="B82" s="16" t="s">
        <v>54</v>
      </c>
      <c r="C82" s="25"/>
      <c r="D82" s="2"/>
      <c r="E82" s="2"/>
      <c r="F82" s="2"/>
      <c r="G82" s="2"/>
      <c r="H82" s="2"/>
      <c r="I82" s="2"/>
      <c r="K82" s="2"/>
      <c r="M82" s="2"/>
    </row>
    <row r="83" spans="1:14">
      <c r="A83" s="17" t="s">
        <v>139</v>
      </c>
      <c r="B83" s="17" t="s">
        <v>55</v>
      </c>
      <c r="C83" s="26">
        <v>1268063</v>
      </c>
      <c r="D83" s="2">
        <v>1844770</v>
      </c>
      <c r="E83" s="2">
        <v>2036034</v>
      </c>
      <c r="F83" s="2">
        <v>1966525</v>
      </c>
      <c r="G83" s="2">
        <v>2341552</v>
      </c>
      <c r="H83" s="2">
        <v>2641569</v>
      </c>
      <c r="I83" s="2">
        <v>2780304</v>
      </c>
      <c r="J83" s="2">
        <v>2865677</v>
      </c>
      <c r="K83" s="2">
        <v>2930298</v>
      </c>
      <c r="L83" s="2">
        <v>2967160</v>
      </c>
      <c r="M83" s="2">
        <v>2126433</v>
      </c>
      <c r="N83" s="2">
        <v>2994444</v>
      </c>
    </row>
    <row r="84" spans="1:14">
      <c r="A84" s="17" t="s">
        <v>140</v>
      </c>
      <c r="B84" s="17" t="s">
        <v>56</v>
      </c>
      <c r="C84" s="26">
        <v>27751</v>
      </c>
      <c r="D84" s="2">
        <v>68820</v>
      </c>
      <c r="E84" s="2">
        <v>140572</v>
      </c>
      <c r="F84" s="2">
        <v>54834</v>
      </c>
      <c r="G84" s="2">
        <v>112668</v>
      </c>
      <c r="H84" s="2">
        <v>871525</v>
      </c>
      <c r="I84" s="2">
        <v>661117</v>
      </c>
      <c r="J84" s="2">
        <v>242805</v>
      </c>
      <c r="K84" s="2">
        <v>1420286</v>
      </c>
      <c r="L84" s="2">
        <v>591963</v>
      </c>
      <c r="M84" s="2">
        <v>137901</v>
      </c>
      <c r="N84" s="2">
        <v>1117879</v>
      </c>
    </row>
    <row r="85" spans="1:14">
      <c r="A85" s="17" t="s">
        <v>141</v>
      </c>
      <c r="B85" s="17" t="s">
        <v>57</v>
      </c>
      <c r="C85" s="26"/>
      <c r="D85" s="2">
        <v>0</v>
      </c>
      <c r="E85" s="2">
        <v>0</v>
      </c>
      <c r="F85" s="2">
        <v>0</v>
      </c>
      <c r="G85" s="2">
        <v>0</v>
      </c>
      <c r="H85" s="2">
        <v>0</v>
      </c>
      <c r="I85" s="2">
        <v>1438</v>
      </c>
      <c r="J85" s="2">
        <v>-3399</v>
      </c>
      <c r="K85" s="2">
        <v>3376</v>
      </c>
      <c r="L85" s="2">
        <v>2434</v>
      </c>
      <c r="M85" s="2">
        <v>-4596</v>
      </c>
      <c r="N85" s="2">
        <v>0</v>
      </c>
    </row>
    <row r="86" spans="1:14" ht="19.5" customHeight="1">
      <c r="A86" s="18" t="s">
        <v>144</v>
      </c>
      <c r="B86" s="18" t="s">
        <v>58</v>
      </c>
      <c r="C86" s="27">
        <v>-111257</v>
      </c>
      <c r="D86" s="2">
        <v>-166015</v>
      </c>
      <c r="E86" s="2">
        <v>-145643</v>
      </c>
      <c r="F86" s="2">
        <v>-691527</v>
      </c>
      <c r="G86" s="2">
        <v>-652673</v>
      </c>
      <c r="H86" s="2">
        <v>-629955</v>
      </c>
      <c r="I86" s="2">
        <v>-649807</v>
      </c>
      <c r="J86" s="2">
        <v>-615032</v>
      </c>
      <c r="K86" s="2">
        <v>-1084069</v>
      </c>
      <c r="L86" s="2">
        <v>-730288</v>
      </c>
      <c r="M86" s="2">
        <v>-495270</v>
      </c>
      <c r="N86" s="2">
        <v>-548109</v>
      </c>
    </row>
    <row r="87" spans="1:14">
      <c r="A87" s="17" t="s">
        <v>143</v>
      </c>
      <c r="B87" s="17" t="s">
        <v>59</v>
      </c>
      <c r="C87" s="26">
        <v>-117801</v>
      </c>
      <c r="D87" s="2">
        <v>-56036</v>
      </c>
      <c r="E87" s="2">
        <v>-125766</v>
      </c>
      <c r="F87" s="2">
        <v>-124980</v>
      </c>
      <c r="G87" s="2">
        <v>-100447</v>
      </c>
      <c r="H87" s="2">
        <v>-78810</v>
      </c>
      <c r="I87" s="2">
        <v>-173867</v>
      </c>
      <c r="J87" s="2">
        <v>-186105</v>
      </c>
      <c r="K87" s="2">
        <v>480702</v>
      </c>
      <c r="L87" s="2">
        <v>-136350</v>
      </c>
      <c r="M87" s="2">
        <v>-974676</v>
      </c>
      <c r="N87" s="2">
        <v>-75166</v>
      </c>
    </row>
    <row r="88" spans="1:14">
      <c r="A88" s="19" t="s">
        <v>145</v>
      </c>
      <c r="B88" s="19" t="s">
        <v>345</v>
      </c>
      <c r="C88" s="28">
        <v>16777</v>
      </c>
      <c r="D88" s="13">
        <v>51748</v>
      </c>
      <c r="E88" s="13">
        <v>29362</v>
      </c>
      <c r="F88" s="13">
        <v>24815</v>
      </c>
      <c r="G88" s="13">
        <v>151610</v>
      </c>
      <c r="H88" s="13">
        <v>97152</v>
      </c>
      <c r="I88" s="13">
        <v>115582</v>
      </c>
      <c r="J88" s="13">
        <v>226619</v>
      </c>
      <c r="K88" s="13">
        <v>154343</v>
      </c>
      <c r="L88" s="13">
        <v>129515</v>
      </c>
      <c r="M88" s="13">
        <v>99679</v>
      </c>
      <c r="N88" s="13">
        <v>592757</v>
      </c>
    </row>
    <row r="89" spans="1:14">
      <c r="C89" s="2">
        <f>SUM(C81:C88)</f>
        <v>3039895</v>
      </c>
      <c r="D89" s="2">
        <f>SUM(D81:D88)</f>
        <v>4291408</v>
      </c>
      <c r="E89" s="2">
        <v>5021442</v>
      </c>
      <c r="F89" s="2">
        <f>SUM(F81:F88)</f>
        <v>4347191</v>
      </c>
      <c r="G89" s="2">
        <f>SUM(G81:G88)</f>
        <v>5354384</v>
      </c>
      <c r="H89" s="2">
        <v>6626622</v>
      </c>
      <c r="I89" s="2">
        <f>SUM(I81:I88)</f>
        <v>5855568</v>
      </c>
      <c r="J89" s="2">
        <f>SUM(J81:J88)</f>
        <v>5817956</v>
      </c>
      <c r="K89" s="2">
        <f>SUM(K81:K88)</f>
        <v>9100151</v>
      </c>
      <c r="L89" s="2">
        <v>8168564</v>
      </c>
      <c r="M89" s="2">
        <f>SUM(M81:M88)</f>
        <v>5546462</v>
      </c>
      <c r="N89" s="2">
        <v>8376715</v>
      </c>
    </row>
    <row r="90" spans="1:14">
      <c r="A90" s="16" t="s">
        <v>142</v>
      </c>
      <c r="B90" s="16" t="s">
        <v>60</v>
      </c>
      <c r="C90" s="25"/>
      <c r="D90" s="2"/>
      <c r="F90" s="2"/>
      <c r="G90" s="2"/>
      <c r="H90" s="2"/>
      <c r="I90" s="2"/>
      <c r="J90" s="2"/>
      <c r="K90" s="2"/>
      <c r="L90" s="2"/>
      <c r="M90" s="2"/>
      <c r="N90" s="2"/>
    </row>
    <row r="91" spans="1:14">
      <c r="A91" s="17" t="s">
        <v>146</v>
      </c>
      <c r="B91" s="17" t="s">
        <v>61</v>
      </c>
      <c r="C91" s="26">
        <v>-822385</v>
      </c>
      <c r="D91" s="2">
        <v>-534271</v>
      </c>
      <c r="E91" s="2">
        <v>340241</v>
      </c>
      <c r="F91" s="2">
        <v>-767519</v>
      </c>
      <c r="G91" s="2">
        <v>-1018138</v>
      </c>
      <c r="H91" s="2">
        <v>-602637</v>
      </c>
      <c r="I91" s="2">
        <v>467967</v>
      </c>
      <c r="J91" s="2">
        <v>-947321</v>
      </c>
      <c r="K91" s="2">
        <v>-930146</v>
      </c>
      <c r="L91" s="2">
        <v>606886</v>
      </c>
      <c r="M91" s="2">
        <v>-3517455</v>
      </c>
      <c r="N91" s="2">
        <v>1860196</v>
      </c>
    </row>
    <row r="92" spans="1:14">
      <c r="A92" s="17" t="s">
        <v>147</v>
      </c>
      <c r="B92" s="17" t="s">
        <v>62</v>
      </c>
      <c r="C92" s="26">
        <v>-1790428</v>
      </c>
      <c r="D92" s="2">
        <v>-1671277</v>
      </c>
      <c r="E92" s="2">
        <v>-2371605</v>
      </c>
      <c r="F92" s="2">
        <v>-1683461</v>
      </c>
      <c r="G92" s="2">
        <v>-1271039</v>
      </c>
      <c r="H92" s="2">
        <v>-1258718</v>
      </c>
      <c r="I92" s="2">
        <v>-1828976</v>
      </c>
      <c r="J92" s="2">
        <v>-714720</v>
      </c>
      <c r="K92" s="2">
        <v>-2584744</v>
      </c>
      <c r="L92" s="2">
        <v>-4737308</v>
      </c>
      <c r="M92" s="2">
        <v>-2108968</v>
      </c>
      <c r="N92" s="2">
        <v>1462491</v>
      </c>
    </row>
    <row r="93" spans="1:14">
      <c r="A93" s="17" t="s">
        <v>148</v>
      </c>
      <c r="B93" s="17" t="s">
        <v>63</v>
      </c>
      <c r="C93" s="26">
        <v>1156729</v>
      </c>
      <c r="D93" s="2">
        <v>386777</v>
      </c>
      <c r="E93" s="2">
        <v>1135232</v>
      </c>
      <c r="F93" s="2">
        <v>1764840</v>
      </c>
      <c r="G93" s="2">
        <v>594040</v>
      </c>
      <c r="H93" s="2">
        <v>1036509</v>
      </c>
      <c r="I93" s="2">
        <v>-259563</v>
      </c>
      <c r="J93" s="2">
        <v>-1028706</v>
      </c>
      <c r="K93" s="2">
        <v>-33185</v>
      </c>
      <c r="L93" s="2">
        <v>2765595</v>
      </c>
      <c r="M93" s="2">
        <v>2437747</v>
      </c>
      <c r="N93" s="2">
        <v>-2849641</v>
      </c>
    </row>
    <row r="94" spans="1:14">
      <c r="A94" s="16" t="s">
        <v>149</v>
      </c>
      <c r="B94" s="16" t="s">
        <v>64</v>
      </c>
      <c r="C94" s="25"/>
      <c r="D94" s="2"/>
      <c r="E94" s="2"/>
      <c r="F94" s="2"/>
      <c r="G94" s="2"/>
      <c r="H94" s="2"/>
      <c r="I94" s="2"/>
      <c r="J94" s="2"/>
      <c r="K94" s="2"/>
      <c r="L94" s="2"/>
      <c r="M94" s="2"/>
      <c r="N94" s="2"/>
    </row>
    <row r="95" spans="1:14">
      <c r="A95" s="20" t="s">
        <v>150</v>
      </c>
      <c r="B95" s="20" t="s">
        <v>65</v>
      </c>
      <c r="C95" s="29">
        <v>-16777</v>
      </c>
      <c r="D95" s="11">
        <v>-51748</v>
      </c>
      <c r="E95" s="11">
        <v>-29362</v>
      </c>
      <c r="F95" s="11">
        <v>-24815</v>
      </c>
      <c r="G95" s="11">
        <v>-151610</v>
      </c>
      <c r="H95" s="11">
        <v>-97152</v>
      </c>
      <c r="I95" s="11">
        <v>-112634</v>
      </c>
      <c r="J95" s="11">
        <v>-211749</v>
      </c>
      <c r="K95" s="11">
        <v>-153798</v>
      </c>
      <c r="L95" s="11">
        <v>-125031</v>
      </c>
      <c r="M95" s="11">
        <v>-340995</v>
      </c>
      <c r="N95" s="11">
        <v>-610472</v>
      </c>
    </row>
    <row r="96" spans="1:14">
      <c r="A96" s="20" t="s">
        <v>151</v>
      </c>
      <c r="B96" s="20" t="s">
        <v>66</v>
      </c>
      <c r="C96" s="29">
        <v>-375949</v>
      </c>
      <c r="D96" s="11">
        <v>-37282</v>
      </c>
      <c r="E96" s="11">
        <v>-730475</v>
      </c>
      <c r="F96" s="11">
        <v>-1074918</v>
      </c>
      <c r="G96" s="11">
        <v>-424532</v>
      </c>
      <c r="H96" s="11">
        <v>-636903</v>
      </c>
      <c r="I96" s="11">
        <v>-359665</v>
      </c>
      <c r="J96" s="11">
        <v>-643373</v>
      </c>
      <c r="K96" s="11">
        <v>-158225</v>
      </c>
      <c r="L96" s="11">
        <v>-1120206</v>
      </c>
      <c r="M96" s="11">
        <v>-445454</v>
      </c>
      <c r="N96" s="11">
        <v>-348280</v>
      </c>
    </row>
    <row r="97" spans="1:14" ht="21" customHeight="1">
      <c r="A97" s="66" t="s">
        <v>152</v>
      </c>
      <c r="B97" s="66" t="s">
        <v>78</v>
      </c>
      <c r="C97" s="66">
        <v>1191087</v>
      </c>
      <c r="D97" s="66">
        <v>2383608</v>
      </c>
      <c r="E97" s="66">
        <f t="shared" ref="E97:M97" si="5">SUM(E89:E96)</f>
        <v>3365473</v>
      </c>
      <c r="F97" s="66">
        <f t="shared" si="5"/>
        <v>2561318</v>
      </c>
      <c r="G97" s="66">
        <f t="shared" si="5"/>
        <v>3083105</v>
      </c>
      <c r="H97" s="66">
        <f t="shared" si="5"/>
        <v>5067721</v>
      </c>
      <c r="I97" s="66">
        <f t="shared" si="5"/>
        <v>3762697</v>
      </c>
      <c r="J97" s="66">
        <f t="shared" si="5"/>
        <v>2272087</v>
      </c>
      <c r="K97" s="66">
        <f t="shared" si="5"/>
        <v>5240053</v>
      </c>
      <c r="L97" s="66">
        <f>SUM(L89:L96)</f>
        <v>5558500</v>
      </c>
      <c r="M97" s="66">
        <f t="shared" si="5"/>
        <v>1571337</v>
      </c>
      <c r="N97" s="66">
        <v>7891008</v>
      </c>
    </row>
    <row r="98" spans="1:14">
      <c r="D98" s="2"/>
      <c r="E98" s="2"/>
      <c r="F98" s="2"/>
      <c r="G98" s="2"/>
      <c r="H98" s="2"/>
      <c r="I98" s="2"/>
      <c r="J98" s="2"/>
      <c r="K98" s="2"/>
      <c r="L98" s="2"/>
      <c r="M98" s="2"/>
      <c r="N98" s="2"/>
    </row>
    <row r="99" spans="1:14" ht="15.75">
      <c r="A99" s="69" t="s">
        <v>153</v>
      </c>
      <c r="B99" s="69" t="s">
        <v>70</v>
      </c>
      <c r="C99" s="70"/>
      <c r="D99" s="71"/>
      <c r="E99" s="71"/>
      <c r="F99" s="71"/>
      <c r="G99" s="71"/>
      <c r="H99" s="71"/>
      <c r="I99" s="71"/>
      <c r="J99" s="71"/>
      <c r="K99" s="71"/>
      <c r="L99" s="71"/>
      <c r="M99" s="71"/>
      <c r="N99" s="71"/>
    </row>
    <row r="100" spans="1:14">
      <c r="A100" s="31" t="s">
        <v>154</v>
      </c>
      <c r="B100" s="31" t="s">
        <v>68</v>
      </c>
      <c r="C100" s="2">
        <v>-5138607</v>
      </c>
      <c r="D100" s="2">
        <v>-1671277</v>
      </c>
      <c r="E100" s="2">
        <v>-3409710</v>
      </c>
      <c r="F100" s="2">
        <v>-4889004</v>
      </c>
      <c r="G100" s="2">
        <v>-4520827</v>
      </c>
      <c r="H100" s="2">
        <v>-4103904</v>
      </c>
      <c r="I100" s="2">
        <v>-3257011</v>
      </c>
      <c r="J100" s="2">
        <v>-2213478</v>
      </c>
      <c r="K100" s="2">
        <v>-1784565</v>
      </c>
      <c r="L100" s="2">
        <v>-5441943</v>
      </c>
      <c r="M100" s="2">
        <v>-22550729</v>
      </c>
      <c r="N100" s="2">
        <v>-7324249</v>
      </c>
    </row>
    <row r="101" spans="1:14">
      <c r="A101" s="31" t="s">
        <v>160</v>
      </c>
      <c r="B101" s="31" t="s">
        <v>162</v>
      </c>
      <c r="C101" s="2">
        <v>33080</v>
      </c>
      <c r="D101" s="2">
        <v>16895</v>
      </c>
      <c r="E101" s="2">
        <v>89954</v>
      </c>
      <c r="F101" s="2">
        <v>28167</v>
      </c>
      <c r="G101" s="2">
        <v>15883</v>
      </c>
      <c r="H101" s="2">
        <v>31561</v>
      </c>
      <c r="I101" s="2">
        <v>28516</v>
      </c>
      <c r="J101" s="2">
        <v>216299</v>
      </c>
      <c r="K101" s="2">
        <v>127216</v>
      </c>
      <c r="L101" s="2">
        <v>28377</v>
      </c>
      <c r="M101" s="2">
        <v>34614</v>
      </c>
      <c r="N101" s="2">
        <v>55998</v>
      </c>
    </row>
    <row r="102" spans="1:14">
      <c r="A102" s="31" t="s">
        <v>158</v>
      </c>
      <c r="B102" s="31" t="s">
        <v>69</v>
      </c>
      <c r="C102" s="2">
        <v>0</v>
      </c>
      <c r="D102" s="2">
        <v>0</v>
      </c>
      <c r="E102" s="2">
        <v>0</v>
      </c>
      <c r="F102" s="2">
        <v>0</v>
      </c>
      <c r="G102" s="2">
        <v>0</v>
      </c>
      <c r="H102" s="2">
        <v>0</v>
      </c>
      <c r="I102" s="2">
        <v>0</v>
      </c>
      <c r="J102" s="2">
        <v>0</v>
      </c>
      <c r="K102" s="2">
        <v>0</v>
      </c>
      <c r="L102" s="2">
        <v>0</v>
      </c>
      <c r="M102" s="2">
        <v>-252326</v>
      </c>
      <c r="N102" s="2">
        <v>0</v>
      </c>
    </row>
    <row r="103" spans="1:14">
      <c r="A103" s="31" t="s">
        <v>159</v>
      </c>
      <c r="B103" s="31" t="s">
        <v>73</v>
      </c>
      <c r="C103" s="2">
        <v>0</v>
      </c>
      <c r="D103" s="2">
        <v>0</v>
      </c>
      <c r="E103" s="2">
        <v>0</v>
      </c>
      <c r="F103" s="2">
        <v>0</v>
      </c>
      <c r="G103" s="2">
        <v>0</v>
      </c>
      <c r="H103" s="2">
        <v>0</v>
      </c>
      <c r="I103" s="2">
        <v>0</v>
      </c>
      <c r="J103" s="2">
        <v>0</v>
      </c>
      <c r="K103" s="2">
        <v>0</v>
      </c>
      <c r="L103" s="2">
        <v>0</v>
      </c>
      <c r="M103" s="2">
        <v>9092950</v>
      </c>
      <c r="N103" s="2">
        <v>0</v>
      </c>
    </row>
    <row r="104" spans="1:14">
      <c r="A104" s="31" t="s">
        <v>157</v>
      </c>
      <c r="B104" s="31" t="s">
        <v>82</v>
      </c>
      <c r="C104" s="2">
        <v>90130</v>
      </c>
      <c r="D104" s="2">
        <v>38543</v>
      </c>
      <c r="E104" s="2">
        <v>87546</v>
      </c>
      <c r="F104" s="2">
        <v>72832</v>
      </c>
      <c r="G104" s="2">
        <v>80238</v>
      </c>
      <c r="H104" s="2">
        <v>60029</v>
      </c>
      <c r="I104" s="2">
        <v>45657</v>
      </c>
      <c r="J104" s="2">
        <v>119919</v>
      </c>
      <c r="K104" s="2">
        <v>289516</v>
      </c>
      <c r="L104" s="2">
        <v>126036</v>
      </c>
      <c r="M104" s="2">
        <v>198290</v>
      </c>
      <c r="N104" s="2">
        <v>22556</v>
      </c>
    </row>
    <row r="105" spans="1:14">
      <c r="A105" s="31" t="s">
        <v>161</v>
      </c>
      <c r="B105" s="31" t="s">
        <v>83</v>
      </c>
      <c r="C105" s="2">
        <v>2</v>
      </c>
      <c r="D105" s="2">
        <v>599</v>
      </c>
      <c r="E105" s="2">
        <v>0</v>
      </c>
      <c r="F105" s="2">
        <v>0</v>
      </c>
      <c r="G105" s="2">
        <v>0</v>
      </c>
      <c r="H105" s="2">
        <v>0</v>
      </c>
      <c r="I105" s="2">
        <v>0</v>
      </c>
      <c r="J105" s="2">
        <v>0</v>
      </c>
      <c r="K105" s="2">
        <v>0</v>
      </c>
      <c r="L105" s="2">
        <v>1646695</v>
      </c>
      <c r="M105" s="2">
        <v>0</v>
      </c>
      <c r="N105" s="2">
        <v>0</v>
      </c>
    </row>
    <row r="106" spans="1:14">
      <c r="A106" s="32" t="s">
        <v>155</v>
      </c>
      <c r="B106" s="32" t="s">
        <v>72</v>
      </c>
      <c r="C106" s="11">
        <v>0</v>
      </c>
      <c r="D106" s="11">
        <v>1844611</v>
      </c>
      <c r="E106" s="11">
        <v>523200</v>
      </c>
      <c r="F106" s="11">
        <v>0</v>
      </c>
      <c r="G106" s="11">
        <v>1134318</v>
      </c>
      <c r="H106" s="11">
        <v>2903024</v>
      </c>
      <c r="I106" s="11">
        <v>744057</v>
      </c>
      <c r="J106" s="11">
        <v>1101387</v>
      </c>
      <c r="K106" s="11">
        <v>0</v>
      </c>
      <c r="L106" s="11">
        <v>0</v>
      </c>
      <c r="M106" s="11">
        <v>1502030</v>
      </c>
      <c r="N106" s="11">
        <v>1502030</v>
      </c>
    </row>
    <row r="107" spans="1:14" ht="26.25" customHeight="1">
      <c r="A107" s="33" t="s">
        <v>156</v>
      </c>
      <c r="B107" s="33" t="s">
        <v>85</v>
      </c>
      <c r="C107" s="30">
        <v>0</v>
      </c>
      <c r="D107" s="11">
        <v>133826</v>
      </c>
      <c r="E107" s="11">
        <v>4058</v>
      </c>
      <c r="F107" s="11">
        <v>0</v>
      </c>
      <c r="G107" s="11">
        <v>0</v>
      </c>
      <c r="H107" s="11">
        <v>0</v>
      </c>
      <c r="I107" s="11">
        <v>-294001</v>
      </c>
      <c r="J107" s="11">
        <v>-126970</v>
      </c>
      <c r="K107" s="11">
        <v>0</v>
      </c>
      <c r="L107" s="11">
        <v>0</v>
      </c>
      <c r="M107" s="11">
        <v>0</v>
      </c>
      <c r="N107" s="11">
        <v>0</v>
      </c>
    </row>
    <row r="108" spans="1:14" ht="32.25" customHeight="1">
      <c r="A108" s="32" t="s">
        <v>376</v>
      </c>
      <c r="B108" s="32" t="s">
        <v>84</v>
      </c>
      <c r="C108" s="11">
        <v>0</v>
      </c>
      <c r="D108" s="11">
        <v>0</v>
      </c>
      <c r="E108" s="11">
        <v>0</v>
      </c>
      <c r="F108" s="11">
        <v>0</v>
      </c>
      <c r="G108" s="11">
        <v>0</v>
      </c>
      <c r="H108" s="11">
        <v>0</v>
      </c>
      <c r="I108" s="11">
        <v>0</v>
      </c>
      <c r="J108" s="11">
        <v>0</v>
      </c>
      <c r="K108" s="11">
        <v>80000</v>
      </c>
      <c r="L108" s="11">
        <v>0</v>
      </c>
      <c r="M108" s="11">
        <v>0</v>
      </c>
      <c r="N108" s="11">
        <v>0</v>
      </c>
    </row>
    <row r="109" spans="1:14">
      <c r="A109" s="66" t="s">
        <v>169</v>
      </c>
      <c r="B109" s="66" t="s">
        <v>79</v>
      </c>
      <c r="C109" s="66">
        <f>SUM(C100:C108)</f>
        <v>-5015395</v>
      </c>
      <c r="D109" s="66">
        <f>SUM(D100:D108)</f>
        <v>363197</v>
      </c>
      <c r="E109" s="66">
        <f>SUM(E100:E108)</f>
        <v>-2704952</v>
      </c>
      <c r="F109" s="66">
        <v>-4788006</v>
      </c>
      <c r="G109" s="66">
        <f t="shared" ref="G109:N109" si="6">SUM(G100:G108)</f>
        <v>-3290388</v>
      </c>
      <c r="H109" s="66">
        <f t="shared" si="6"/>
        <v>-1109290</v>
      </c>
      <c r="I109" s="66">
        <f t="shared" si="6"/>
        <v>-2732782</v>
      </c>
      <c r="J109" s="66">
        <f t="shared" si="6"/>
        <v>-902843</v>
      </c>
      <c r="K109" s="66">
        <f t="shared" si="6"/>
        <v>-1287833</v>
      </c>
      <c r="L109" s="66">
        <f t="shared" si="6"/>
        <v>-3640835</v>
      </c>
      <c r="M109" s="66">
        <f t="shared" si="6"/>
        <v>-11975171</v>
      </c>
      <c r="N109" s="66">
        <f t="shared" si="6"/>
        <v>-5743665</v>
      </c>
    </row>
    <row r="110" spans="1:14">
      <c r="D110" s="2"/>
      <c r="E110" s="2"/>
      <c r="F110" s="2"/>
      <c r="G110" s="2"/>
      <c r="H110" s="2"/>
      <c r="I110" s="2"/>
      <c r="J110" s="2"/>
      <c r="K110" s="2"/>
      <c r="L110" s="2"/>
      <c r="M110" s="2"/>
      <c r="N110" s="2"/>
    </row>
    <row r="111" spans="1:14" ht="15.75">
      <c r="A111" s="69" t="s">
        <v>163</v>
      </c>
      <c r="B111" s="69" t="s">
        <v>71</v>
      </c>
      <c r="C111" s="70"/>
      <c r="D111" s="71"/>
      <c r="E111" s="71"/>
      <c r="F111" s="71"/>
      <c r="G111" s="71"/>
      <c r="H111" s="71"/>
      <c r="I111" s="71"/>
      <c r="J111" s="71"/>
      <c r="K111" s="71"/>
      <c r="L111" s="71"/>
      <c r="M111" s="71"/>
      <c r="N111" s="71"/>
    </row>
    <row r="112" spans="1:14" ht="19.5" customHeight="1">
      <c r="A112" t="s">
        <v>164</v>
      </c>
      <c r="B112" t="s">
        <v>74</v>
      </c>
      <c r="C112" s="2">
        <v>0</v>
      </c>
      <c r="D112" s="2">
        <v>0</v>
      </c>
      <c r="E112" s="2">
        <v>0</v>
      </c>
      <c r="F112" s="2">
        <v>1000000</v>
      </c>
      <c r="G112" s="2">
        <v>2000000</v>
      </c>
      <c r="H112" s="2">
        <v>0</v>
      </c>
      <c r="I112" s="2">
        <v>4189068</v>
      </c>
      <c r="J112" s="2">
        <v>3330000</v>
      </c>
      <c r="K112" s="2">
        <v>0</v>
      </c>
      <c r="L112" s="2">
        <v>5000000</v>
      </c>
      <c r="M112" s="2">
        <v>2500000</v>
      </c>
      <c r="N112" s="2">
        <v>8008128</v>
      </c>
    </row>
    <row r="113" spans="1:14">
      <c r="A113" t="s">
        <v>165</v>
      </c>
      <c r="B113" t="s">
        <v>377</v>
      </c>
      <c r="C113" s="2">
        <v>0</v>
      </c>
      <c r="D113" s="2">
        <v>0</v>
      </c>
      <c r="E113" s="2">
        <v>0</v>
      </c>
      <c r="F113" s="2">
        <v>0</v>
      </c>
      <c r="G113" s="2">
        <v>-1105000</v>
      </c>
      <c r="H113" s="2">
        <v>-210000</v>
      </c>
      <c r="I113" s="2">
        <v>-4317953</v>
      </c>
      <c r="J113" s="2">
        <v>-848537</v>
      </c>
      <c r="K113" s="2">
        <v>-1077164</v>
      </c>
      <c r="L113" s="2">
        <v>-972165</v>
      </c>
      <c r="M113" s="2">
        <v>-1972166</v>
      </c>
      <c r="N113" s="2">
        <v>-4341974</v>
      </c>
    </row>
    <row r="114" spans="1:14">
      <c r="A114" t="s">
        <v>166</v>
      </c>
      <c r="B114" t="s">
        <v>86</v>
      </c>
      <c r="C114" s="2">
        <v>0</v>
      </c>
      <c r="D114" s="2">
        <v>0</v>
      </c>
      <c r="E114" s="2">
        <v>0</v>
      </c>
      <c r="F114" s="2">
        <v>0</v>
      </c>
      <c r="G114" s="2">
        <v>0</v>
      </c>
      <c r="H114" s="2">
        <v>0</v>
      </c>
      <c r="I114" s="2">
        <v>-2800812</v>
      </c>
      <c r="J114" s="2">
        <v>0</v>
      </c>
      <c r="K114" s="2">
        <v>-1653257</v>
      </c>
      <c r="L114" s="2">
        <v>-1983908</v>
      </c>
      <c r="M114" s="2">
        <v>0</v>
      </c>
      <c r="N114" s="2">
        <v>0</v>
      </c>
    </row>
    <row r="115" spans="1:14">
      <c r="A115" t="s">
        <v>167</v>
      </c>
      <c r="B115" t="s">
        <v>75</v>
      </c>
      <c r="C115" s="2">
        <v>-462313</v>
      </c>
      <c r="D115" s="2">
        <v>-583502</v>
      </c>
      <c r="E115" s="2">
        <v>-655318</v>
      </c>
      <c r="F115" s="2">
        <v>-897696</v>
      </c>
      <c r="G115" s="2">
        <v>-1077235</v>
      </c>
      <c r="H115" s="2">
        <v>-1260365</v>
      </c>
      <c r="I115" s="2">
        <v>0</v>
      </c>
      <c r="J115" s="2">
        <v>0</v>
      </c>
      <c r="K115" s="2">
        <v>0</v>
      </c>
      <c r="L115" s="2">
        <v>0</v>
      </c>
      <c r="M115" s="2">
        <v>0</v>
      </c>
      <c r="N115" s="2">
        <v>-1794860</v>
      </c>
    </row>
    <row r="116" spans="1:14" ht="19.5" customHeight="1">
      <c r="A116" s="66" t="s">
        <v>168</v>
      </c>
      <c r="B116" s="66" t="s">
        <v>80</v>
      </c>
      <c r="C116" s="66">
        <f t="shared" ref="C116:H116" si="7">SUM(C112:C115)</f>
        <v>-462313</v>
      </c>
      <c r="D116" s="66">
        <f t="shared" si="7"/>
        <v>-583502</v>
      </c>
      <c r="E116" s="66">
        <f t="shared" si="7"/>
        <v>-655318</v>
      </c>
      <c r="F116" s="66">
        <f t="shared" si="7"/>
        <v>102304</v>
      </c>
      <c r="G116" s="66">
        <f t="shared" si="7"/>
        <v>-182235</v>
      </c>
      <c r="H116" s="66">
        <f t="shared" si="7"/>
        <v>-1470365</v>
      </c>
      <c r="I116" s="66">
        <v>-2929696</v>
      </c>
      <c r="J116" s="66">
        <f>SUM(J112:J115)</f>
        <v>2481463</v>
      </c>
      <c r="K116" s="66">
        <f>SUM(K112:K115)</f>
        <v>-2730421</v>
      </c>
      <c r="L116" s="66">
        <f>SUM(L112:L115)</f>
        <v>2043927</v>
      </c>
      <c r="M116" s="66">
        <f>SUM(M112:M115)</f>
        <v>527834</v>
      </c>
      <c r="N116" s="66">
        <v>1871294</v>
      </c>
    </row>
    <row r="117" spans="1:14">
      <c r="D117" s="2"/>
      <c r="E117" s="2"/>
      <c r="F117" s="2"/>
      <c r="G117" s="2"/>
      <c r="H117" s="2"/>
      <c r="I117" s="2"/>
      <c r="J117" s="2"/>
      <c r="K117" s="2"/>
      <c r="L117" s="2"/>
      <c r="M117" s="2"/>
    </row>
    <row r="118" spans="1:14" ht="18.75" customHeight="1">
      <c r="A118" s="36" t="s">
        <v>170</v>
      </c>
      <c r="B118" s="73" t="s">
        <v>81</v>
      </c>
      <c r="C118" s="68">
        <v>-4286621</v>
      </c>
      <c r="D118" s="68">
        <f t="shared" ref="D118:N118" si="8">D116+D97+D109</f>
        <v>2163303</v>
      </c>
      <c r="E118" s="68">
        <f t="shared" si="8"/>
        <v>5203</v>
      </c>
      <c r="F118" s="68">
        <f t="shared" si="8"/>
        <v>-2124384</v>
      </c>
      <c r="G118" s="68">
        <f t="shared" si="8"/>
        <v>-389518</v>
      </c>
      <c r="H118" s="68">
        <f t="shared" si="8"/>
        <v>2488066</v>
      </c>
      <c r="I118" s="68">
        <f t="shared" si="8"/>
        <v>-1899781</v>
      </c>
      <c r="J118" s="68">
        <f t="shared" si="8"/>
        <v>3850707</v>
      </c>
      <c r="K118" s="68">
        <f t="shared" si="8"/>
        <v>1221799</v>
      </c>
      <c r="L118" s="68">
        <f t="shared" si="8"/>
        <v>3961592</v>
      </c>
      <c r="M118" s="68">
        <f t="shared" si="8"/>
        <v>-9876000</v>
      </c>
      <c r="N118" s="68">
        <f t="shared" si="8"/>
        <v>4018637</v>
      </c>
    </row>
    <row r="119" spans="1:14" s="45" customFormat="1" ht="21.75" customHeight="1">
      <c r="A119" s="86" t="s">
        <v>171</v>
      </c>
      <c r="B119" s="31" t="s">
        <v>76</v>
      </c>
      <c r="C119" s="85">
        <v>6323076</v>
      </c>
      <c r="D119" s="85">
        <v>2036455</v>
      </c>
      <c r="E119" s="85">
        <v>4199758</v>
      </c>
      <c r="F119" s="85">
        <v>4204960</v>
      </c>
      <c r="G119" s="85">
        <v>2080577</v>
      </c>
      <c r="H119" s="85">
        <v>1691058</v>
      </c>
      <c r="I119" s="85">
        <v>4179124</v>
      </c>
      <c r="J119" s="85">
        <v>2279343</v>
      </c>
      <c r="K119" s="85">
        <v>6130050</v>
      </c>
      <c r="L119" s="85">
        <v>7351849</v>
      </c>
      <c r="M119" s="85">
        <v>11313441</v>
      </c>
      <c r="N119" s="85">
        <v>1437441</v>
      </c>
    </row>
    <row r="120" spans="1:14" ht="32.25" customHeight="1" thickBot="1">
      <c r="A120" s="38" t="s">
        <v>172</v>
      </c>
      <c r="B120" s="39" t="s">
        <v>77</v>
      </c>
      <c r="C120" s="40">
        <f>C118+C119</f>
        <v>2036455</v>
      </c>
      <c r="D120" s="40">
        <f>D118+D119</f>
        <v>4199758</v>
      </c>
      <c r="E120" s="40">
        <v>4204960</v>
      </c>
      <c r="F120" s="40">
        <f>F118+F119</f>
        <v>2080576</v>
      </c>
      <c r="G120" s="40">
        <v>16911058</v>
      </c>
      <c r="H120" s="40">
        <f t="shared" ref="H120:M120" si="9">H118+H119</f>
        <v>4179124</v>
      </c>
      <c r="I120" s="40">
        <f t="shared" si="9"/>
        <v>2279343</v>
      </c>
      <c r="J120" s="40">
        <f t="shared" si="9"/>
        <v>6130050</v>
      </c>
      <c r="K120" s="40">
        <f t="shared" si="9"/>
        <v>7351849</v>
      </c>
      <c r="L120" s="40">
        <f t="shared" si="9"/>
        <v>11313441</v>
      </c>
      <c r="M120" s="40">
        <f t="shared" si="9"/>
        <v>1437441</v>
      </c>
      <c r="N120" s="40">
        <v>5456079</v>
      </c>
    </row>
    <row r="121" spans="1:14" ht="15.75" thickTop="1">
      <c r="A121" s="35"/>
      <c r="B121" s="31"/>
    </row>
  </sheetData>
  <mergeCells count="3">
    <mergeCell ref="B78:N78"/>
    <mergeCell ref="B26:N26"/>
    <mergeCell ref="B1:N1"/>
  </mergeCells>
  <pageMargins left="0.7" right="0.7" top="0.75" bottom="0.75" header="0.3" footer="0.3"/>
  <pageSetup paperSize="9" orientation="portrait" horizontalDpi="4294967292" verticalDpi="0" r:id="rId1"/>
</worksheet>
</file>

<file path=xl/worksheets/sheet5.xml><?xml version="1.0" encoding="utf-8"?>
<worksheet xmlns="http://schemas.openxmlformats.org/spreadsheetml/2006/main" xmlns:r="http://schemas.openxmlformats.org/officeDocument/2006/relationships">
  <sheetPr>
    <tabColor theme="4" tint="0.39997558519241921"/>
  </sheetPr>
  <dimension ref="A1:XFD189"/>
  <sheetViews>
    <sheetView zoomScale="70" zoomScaleNormal="70" workbookViewId="0">
      <pane xSplit="2" topLeftCell="D1" activePane="topRight" state="frozen"/>
      <selection activeCell="A24" sqref="A24"/>
      <selection pane="topRight" activeCell="F21" sqref="F21"/>
    </sheetView>
  </sheetViews>
  <sheetFormatPr defaultRowHeight="15"/>
  <cols>
    <col min="1" max="1" width="96.140625" hidden="1" customWidth="1"/>
    <col min="2" max="2" width="39.140625" customWidth="1"/>
    <col min="3" max="3" width="16.5703125" style="2" customWidth="1"/>
    <col min="4" max="7" width="16.5703125" customWidth="1"/>
    <col min="8" max="10" width="18.28515625" bestFit="1" customWidth="1"/>
    <col min="11" max="11" width="19.140625" customWidth="1"/>
    <col min="12" max="12" width="17.7109375" customWidth="1"/>
    <col min="13" max="14" width="19.140625" customWidth="1"/>
    <col min="15" max="15" width="13.85546875" customWidth="1"/>
    <col min="16" max="17" width="13.85546875" bestFit="1" customWidth="1"/>
  </cols>
  <sheetData>
    <row r="1" spans="1:14" ht="29.25" customHeight="1">
      <c r="A1" s="235" t="s">
        <v>0</v>
      </c>
      <c r="B1" s="235"/>
      <c r="C1" s="235"/>
      <c r="D1" s="235"/>
      <c r="E1" s="235"/>
      <c r="F1" s="235"/>
      <c r="G1" s="235"/>
      <c r="H1" s="235"/>
      <c r="I1" s="235"/>
      <c r="J1" s="235"/>
      <c r="K1" s="235"/>
      <c r="L1" s="235"/>
      <c r="M1" s="235"/>
      <c r="N1" s="236"/>
    </row>
    <row r="2" spans="1:14" ht="15.75">
      <c r="A2" s="63"/>
      <c r="B2" s="63"/>
      <c r="C2" s="63">
        <v>2004</v>
      </c>
      <c r="D2" s="63">
        <v>2005</v>
      </c>
      <c r="E2" s="63">
        <v>2006</v>
      </c>
      <c r="F2" s="63">
        <v>2007</v>
      </c>
      <c r="G2" s="63">
        <v>2008</v>
      </c>
      <c r="H2" s="63">
        <v>2009</v>
      </c>
      <c r="I2" s="63">
        <v>2010</v>
      </c>
      <c r="J2" s="63">
        <v>2011</v>
      </c>
      <c r="K2" s="63">
        <v>2012</v>
      </c>
      <c r="L2" s="63">
        <v>2013</v>
      </c>
      <c r="M2" s="63">
        <v>2014</v>
      </c>
      <c r="N2" s="63">
        <v>2015</v>
      </c>
    </row>
    <row r="3" spans="1:14">
      <c r="A3" s="5" t="s">
        <v>87</v>
      </c>
      <c r="B3" s="21" t="s">
        <v>1</v>
      </c>
      <c r="C3" s="7">
        <v>22538469</v>
      </c>
      <c r="D3" s="7">
        <v>25373986</v>
      </c>
      <c r="E3" s="7">
        <v>28283950</v>
      </c>
      <c r="F3" s="7">
        <v>32092212</v>
      </c>
      <c r="G3" s="7">
        <v>39735683</v>
      </c>
      <c r="H3" s="7">
        <v>40254280</v>
      </c>
      <c r="I3" s="7">
        <v>47195965</v>
      </c>
      <c r="J3" s="7">
        <v>47907033</v>
      </c>
      <c r="K3" s="7">
        <v>59299269</v>
      </c>
      <c r="L3" s="7">
        <v>68128756</v>
      </c>
      <c r="M3" s="7">
        <v>77149640</v>
      </c>
      <c r="N3" s="7">
        <v>66950798</v>
      </c>
    </row>
    <row r="4" spans="1:14">
      <c r="A4" s="15" t="s">
        <v>88</v>
      </c>
      <c r="B4" s="22" t="s">
        <v>322</v>
      </c>
      <c r="C4" s="24">
        <f t="shared" ref="C4:J4" si="0">-C3+C5</f>
        <v>-12054190</v>
      </c>
      <c r="D4" s="24">
        <f t="shared" si="0"/>
        <v>-12980119</v>
      </c>
      <c r="E4" s="24">
        <f t="shared" si="0"/>
        <v>-14640209</v>
      </c>
      <c r="F4" s="24">
        <f t="shared" si="0"/>
        <v>-18047328</v>
      </c>
      <c r="G4" s="24">
        <f>-G3+G5</f>
        <v>-23217304</v>
      </c>
      <c r="H4" s="24">
        <v>-21881611</v>
      </c>
      <c r="I4" s="24">
        <v>-29024173</v>
      </c>
      <c r="J4" s="24">
        <f t="shared" si="0"/>
        <v>-30013764</v>
      </c>
      <c r="K4" s="24">
        <v>-37287584</v>
      </c>
      <c r="L4" s="24">
        <v>-46025613</v>
      </c>
      <c r="M4" s="24">
        <v>-58976264</v>
      </c>
      <c r="N4" s="24">
        <v>-44579472</v>
      </c>
    </row>
    <row r="5" spans="1:14">
      <c r="A5" s="74" t="s">
        <v>89</v>
      </c>
      <c r="B5" s="75" t="s">
        <v>2</v>
      </c>
      <c r="C5" s="72">
        <v>10484279</v>
      </c>
      <c r="D5" s="72">
        <v>12393867</v>
      </c>
      <c r="E5" s="72">
        <v>13643741</v>
      </c>
      <c r="F5" s="72">
        <v>14044884</v>
      </c>
      <c r="G5" s="72">
        <v>16518379</v>
      </c>
      <c r="H5" s="72">
        <v>18372670</v>
      </c>
      <c r="I5" s="72">
        <v>18171793</v>
      </c>
      <c r="J5" s="72">
        <v>17893269</v>
      </c>
      <c r="K5" s="72">
        <v>22011685</v>
      </c>
      <c r="L5" s="72">
        <v>22103142</v>
      </c>
      <c r="M5" s="72">
        <v>18173377</v>
      </c>
      <c r="N5" s="72">
        <v>22371325</v>
      </c>
    </row>
    <row r="6" spans="1:14">
      <c r="A6" s="8" t="s">
        <v>90</v>
      </c>
      <c r="B6" s="23" t="s">
        <v>11</v>
      </c>
      <c r="C6" s="6">
        <v>-6987774</v>
      </c>
      <c r="D6" s="6">
        <v>-8185490</v>
      </c>
      <c r="E6" s="6">
        <v>-8380752</v>
      </c>
      <c r="F6" s="6">
        <v>-9413736</v>
      </c>
      <c r="G6" s="6">
        <v>-10999160</v>
      </c>
      <c r="H6" s="6">
        <v>-11853758</v>
      </c>
      <c r="I6" s="6">
        <v>-12400602</v>
      </c>
      <c r="J6" s="6">
        <v>-12325953</v>
      </c>
      <c r="K6" s="6">
        <v>-13025759</v>
      </c>
      <c r="L6" s="6">
        <v>-14303870</v>
      </c>
      <c r="M6" s="6">
        <v>-12459087</v>
      </c>
      <c r="N6" s="6">
        <v>-16089882</v>
      </c>
    </row>
    <row r="7" spans="1:14">
      <c r="A7" s="8" t="s">
        <v>91</v>
      </c>
      <c r="B7" s="23" t="s">
        <v>12</v>
      </c>
      <c r="C7" s="6">
        <v>-1312045</v>
      </c>
      <c r="D7" s="6">
        <v>-1580738</v>
      </c>
      <c r="E7" s="6">
        <v>-1601485</v>
      </c>
      <c r="F7" s="6">
        <v>-1581694</v>
      </c>
      <c r="G7" s="6">
        <v>-1848226</v>
      </c>
      <c r="H7" s="6">
        <v>-1985625</v>
      </c>
      <c r="I7" s="6">
        <v>-2071434</v>
      </c>
      <c r="J7" s="6">
        <v>-2176567</v>
      </c>
      <c r="K7" s="6">
        <v>-1903853</v>
      </c>
      <c r="L7" s="6">
        <v>-2131928</v>
      </c>
      <c r="M7" s="6">
        <v>-2062815</v>
      </c>
      <c r="N7" s="6">
        <v>-2199975</v>
      </c>
    </row>
    <row r="8" spans="1:14">
      <c r="A8" s="8" t="s">
        <v>92</v>
      </c>
      <c r="B8" s="23" t="s">
        <v>17</v>
      </c>
      <c r="C8" s="6">
        <v>-202720</v>
      </c>
      <c r="D8" s="6">
        <v>-43437</v>
      </c>
      <c r="E8" s="6">
        <v>-568158</v>
      </c>
      <c r="F8" s="6">
        <v>-6237</v>
      </c>
      <c r="G8" s="6">
        <v>-76035</v>
      </c>
      <c r="H8" s="6">
        <v>-786098</v>
      </c>
      <c r="I8" s="6">
        <v>-520604</v>
      </c>
      <c r="J8" s="6">
        <v>-579200</v>
      </c>
      <c r="K8" s="6">
        <v>-1130561</v>
      </c>
      <c r="L8" s="6">
        <v>-326737</v>
      </c>
      <c r="M8" s="6">
        <v>883154</v>
      </c>
      <c r="N8" s="6">
        <v>783643</v>
      </c>
    </row>
    <row r="9" spans="1:14">
      <c r="A9" s="76" t="s">
        <v>93</v>
      </c>
      <c r="B9" s="77" t="s">
        <v>317</v>
      </c>
      <c r="C9" s="77">
        <v>1981739</v>
      </c>
      <c r="D9" s="77">
        <v>2584203</v>
      </c>
      <c r="E9" s="77">
        <f t="shared" ref="E9:J9" si="1">E5+SUM(E6:E8)</f>
        <v>3093346</v>
      </c>
      <c r="F9" s="77">
        <f t="shared" si="1"/>
        <v>3043217</v>
      </c>
      <c r="G9" s="77">
        <f t="shared" si="1"/>
        <v>3594958</v>
      </c>
      <c r="H9" s="77">
        <v>3747188</v>
      </c>
      <c r="I9" s="77">
        <v>3179152</v>
      </c>
      <c r="J9" s="77">
        <f t="shared" si="1"/>
        <v>2811549</v>
      </c>
      <c r="K9" s="77">
        <v>5951511</v>
      </c>
      <c r="L9" s="77">
        <v>5340606</v>
      </c>
      <c r="M9" s="77">
        <v>4534628</v>
      </c>
      <c r="N9" s="77">
        <f>N5+SUM(N6:N8)</f>
        <v>4865111</v>
      </c>
    </row>
    <row r="10" spans="1:14">
      <c r="A10" s="8" t="s">
        <v>95</v>
      </c>
      <c r="B10" s="23" t="s">
        <v>15</v>
      </c>
      <c r="C10" s="6">
        <v>56594</v>
      </c>
      <c r="D10" s="6">
        <v>-9909</v>
      </c>
      <c r="E10" s="6">
        <v>37575</v>
      </c>
      <c r="F10" s="6">
        <v>74307</v>
      </c>
      <c r="G10" s="6">
        <v>-90005</v>
      </c>
      <c r="H10" s="6">
        <v>-46976</v>
      </c>
      <c r="I10" s="6">
        <v>-84356</v>
      </c>
      <c r="J10" s="6">
        <v>-125720</v>
      </c>
      <c r="K10" s="6">
        <v>116095</v>
      </c>
      <c r="L10" s="6">
        <v>-3479</v>
      </c>
      <c r="M10" s="6">
        <v>22554</v>
      </c>
      <c r="N10" s="6">
        <f>-570201</f>
        <v>-570201</v>
      </c>
    </row>
    <row r="11" spans="1:14">
      <c r="A11" s="8" t="s">
        <v>94</v>
      </c>
      <c r="B11" s="23" t="s">
        <v>16</v>
      </c>
      <c r="C11" s="6">
        <v>0</v>
      </c>
      <c r="D11" s="6">
        <v>0</v>
      </c>
      <c r="E11" s="6">
        <v>0</v>
      </c>
      <c r="F11" s="6">
        <v>0</v>
      </c>
      <c r="G11" s="6">
        <v>0</v>
      </c>
      <c r="H11" s="6">
        <v>0</v>
      </c>
      <c r="I11" s="6">
        <v>-61619</v>
      </c>
      <c r="J11" s="6">
        <v>-335376</v>
      </c>
      <c r="K11" s="6">
        <v>-100349</v>
      </c>
      <c r="L11" s="6">
        <v>0</v>
      </c>
      <c r="M11" s="6">
        <v>98883</v>
      </c>
      <c r="N11" s="6">
        <v>0</v>
      </c>
    </row>
    <row r="12" spans="1:14">
      <c r="A12" s="76" t="s">
        <v>96</v>
      </c>
      <c r="B12" s="77" t="s">
        <v>318</v>
      </c>
      <c r="C12" s="77">
        <f t="shared" ref="C12:K12" si="2">C9+C10+C11</f>
        <v>2038333</v>
      </c>
      <c r="D12" s="77">
        <v>2574293</v>
      </c>
      <c r="E12" s="77">
        <f t="shared" si="2"/>
        <v>3130921</v>
      </c>
      <c r="F12" s="77">
        <f t="shared" si="2"/>
        <v>3117524</v>
      </c>
      <c r="G12" s="77">
        <f t="shared" si="2"/>
        <v>3504953</v>
      </c>
      <c r="H12" s="77">
        <f t="shared" si="2"/>
        <v>3700212</v>
      </c>
      <c r="I12" s="77">
        <f t="shared" si="2"/>
        <v>3033177</v>
      </c>
      <c r="J12" s="77">
        <f t="shared" si="2"/>
        <v>2350453</v>
      </c>
      <c r="K12" s="77">
        <f t="shared" si="2"/>
        <v>5967257</v>
      </c>
      <c r="L12" s="77">
        <v>5337128</v>
      </c>
      <c r="M12" s="77">
        <v>4656066</v>
      </c>
      <c r="N12" s="77">
        <v>4294909</v>
      </c>
    </row>
    <row r="13" spans="1:14">
      <c r="A13" s="4" t="s">
        <v>97</v>
      </c>
      <c r="B13" s="6" t="s">
        <v>13</v>
      </c>
      <c r="C13" s="6">
        <v>370456</v>
      </c>
      <c r="D13" s="6">
        <v>-857011</v>
      </c>
      <c r="E13" s="6">
        <v>-1126423</v>
      </c>
      <c r="F13" s="6">
        <v>-769815</v>
      </c>
      <c r="G13" s="6">
        <v>-931278</v>
      </c>
      <c r="H13" s="6">
        <v>-440351</v>
      </c>
      <c r="I13" s="6">
        <v>-349453</v>
      </c>
      <c r="J13" s="6">
        <v>-315897</v>
      </c>
      <c r="K13" s="6">
        <v>-607644</v>
      </c>
      <c r="L13" s="6">
        <v>-219596</v>
      </c>
      <c r="M13" s="6">
        <v>-1091211</v>
      </c>
      <c r="N13" s="6">
        <v>-451616</v>
      </c>
    </row>
    <row r="14" spans="1:14" ht="15.75" thickBot="1">
      <c r="A14" s="78" t="s">
        <v>98</v>
      </c>
      <c r="B14" s="79" t="s">
        <v>319</v>
      </c>
      <c r="C14" s="79">
        <f>C12+C13</f>
        <v>2408789</v>
      </c>
      <c r="D14" s="79">
        <f t="shared" ref="D14:J14" si="3">D12+D13</f>
        <v>1717282</v>
      </c>
      <c r="E14" s="79">
        <f t="shared" si="3"/>
        <v>2004498</v>
      </c>
      <c r="F14" s="79">
        <f t="shared" si="3"/>
        <v>2347709</v>
      </c>
      <c r="G14" s="79">
        <v>2573676</v>
      </c>
      <c r="H14" s="79">
        <f t="shared" si="3"/>
        <v>3259861</v>
      </c>
      <c r="I14" s="79">
        <f t="shared" si="3"/>
        <v>2683724</v>
      </c>
      <c r="J14" s="79">
        <f t="shared" si="3"/>
        <v>2034556</v>
      </c>
      <c r="K14" s="79">
        <v>5359614</v>
      </c>
      <c r="L14" s="79">
        <v>5117532</v>
      </c>
      <c r="M14" s="79">
        <f>M12+M13</f>
        <v>3564855</v>
      </c>
      <c r="N14" s="79">
        <f>N12+N13</f>
        <v>3843293</v>
      </c>
    </row>
    <row r="15" spans="1:14" ht="15.75" thickTop="1">
      <c r="A15" s="14" t="s">
        <v>99</v>
      </c>
      <c r="B15" s="24" t="s">
        <v>320</v>
      </c>
      <c r="C15" s="24">
        <v>0</v>
      </c>
      <c r="D15" s="24">
        <v>0</v>
      </c>
      <c r="E15" s="24">
        <v>0</v>
      </c>
      <c r="F15" s="24">
        <v>0</v>
      </c>
      <c r="G15" s="24">
        <v>-55966</v>
      </c>
      <c r="H15" s="24">
        <v>583</v>
      </c>
      <c r="I15" s="24">
        <v>-181109</v>
      </c>
      <c r="J15" s="24">
        <v>196</v>
      </c>
      <c r="K15" s="24">
        <v>-241896</v>
      </c>
      <c r="L15" s="24">
        <v>-225742</v>
      </c>
      <c r="M15" s="24">
        <v>12381</v>
      </c>
      <c r="N15" s="24">
        <v>22503</v>
      </c>
    </row>
    <row r="16" spans="1:14" ht="15.75" thickBot="1">
      <c r="A16" s="80" t="s">
        <v>100</v>
      </c>
      <c r="B16" s="81" t="s">
        <v>321</v>
      </c>
      <c r="C16" s="81">
        <f t="shared" ref="C16:K16" si="4">C14+C15</f>
        <v>2408789</v>
      </c>
      <c r="D16" s="81">
        <f t="shared" si="4"/>
        <v>1717282</v>
      </c>
      <c r="E16" s="81">
        <f t="shared" si="4"/>
        <v>2004498</v>
      </c>
      <c r="F16" s="81">
        <f t="shared" si="4"/>
        <v>2347709</v>
      </c>
      <c r="G16" s="81">
        <f t="shared" si="4"/>
        <v>2517710</v>
      </c>
      <c r="H16" s="81">
        <f t="shared" si="4"/>
        <v>3260444</v>
      </c>
      <c r="I16" s="81">
        <f t="shared" si="4"/>
        <v>2502615</v>
      </c>
      <c r="J16" s="81">
        <f>J14+J15</f>
        <v>2034752</v>
      </c>
      <c r="K16" s="81">
        <f t="shared" si="4"/>
        <v>5117718</v>
      </c>
      <c r="L16" s="81">
        <f>L14+L15</f>
        <v>4891790</v>
      </c>
      <c r="M16" s="81">
        <f>M14+M15</f>
        <v>3577236</v>
      </c>
      <c r="N16" s="81">
        <f>N14+N15</f>
        <v>3865796</v>
      </c>
    </row>
    <row r="17" spans="1:16384">
      <c r="M17" s="2"/>
      <c r="N17" s="2"/>
    </row>
    <row r="18" spans="1:16384" s="45" customFormat="1">
      <c r="A18" s="83" t="s">
        <v>102</v>
      </c>
      <c r="B18" s="82" t="s">
        <v>3</v>
      </c>
      <c r="C18" s="84">
        <v>0.53</v>
      </c>
      <c r="D18" s="84">
        <v>0.38</v>
      </c>
      <c r="E18" s="84">
        <v>0.222</v>
      </c>
      <c r="F18" s="84">
        <v>0.10059999999999999</v>
      </c>
      <c r="G18" s="84">
        <v>0.11020000000000001</v>
      </c>
      <c r="H18" s="84">
        <v>0.14000000000000001</v>
      </c>
      <c r="I18" s="84">
        <v>8.14E-2</v>
      </c>
      <c r="J18" s="84">
        <v>6.7100000000000007E-2</v>
      </c>
      <c r="K18" s="84">
        <v>0.1618</v>
      </c>
      <c r="L18" s="84">
        <v>0.15490000000000001</v>
      </c>
      <c r="M18" s="84">
        <v>0.1082</v>
      </c>
      <c r="N18" s="84">
        <v>0.1162</v>
      </c>
    </row>
    <row r="20" spans="1:16384" s="45" customFormat="1" ht="30">
      <c r="A20" s="83" t="s">
        <v>101</v>
      </c>
      <c r="B20" s="82" t="s">
        <v>7</v>
      </c>
      <c r="C20" s="134">
        <v>3437378</v>
      </c>
      <c r="D20" s="134">
        <v>4626561</v>
      </c>
      <c r="E20" s="134">
        <v>5326892</v>
      </c>
      <c r="F20" s="134">
        <v>4323492</v>
      </c>
      <c r="G20" s="134">
        <v>5380836</v>
      </c>
      <c r="H20" s="134">
        <v>5876712</v>
      </c>
      <c r="I20" s="134">
        <v>5419721</v>
      </c>
      <c r="J20" s="134">
        <v>5169940</v>
      </c>
      <c r="K20" s="134">
        <v>7797851</v>
      </c>
      <c r="L20" s="134">
        <v>7568010</v>
      </c>
      <c r="M20" s="134">
        <v>6165791</v>
      </c>
      <c r="N20" s="85">
        <v>7311446</v>
      </c>
    </row>
    <row r="23" spans="1:16384" ht="30" customHeight="1">
      <c r="A23" s="235" t="s">
        <v>18</v>
      </c>
      <c r="B23" s="235"/>
      <c r="C23" s="235"/>
      <c r="D23" s="235"/>
      <c r="E23" s="235"/>
      <c r="F23" s="235"/>
      <c r="G23" s="235"/>
      <c r="H23" s="235"/>
      <c r="I23" s="235"/>
      <c r="J23" s="235"/>
      <c r="K23" s="235"/>
      <c r="L23" s="235"/>
      <c r="M23" s="235"/>
      <c r="N23" s="236"/>
      <c r="O23" s="87"/>
      <c r="P23" s="87"/>
      <c r="Q23" s="87"/>
      <c r="R23" s="87"/>
      <c r="S23" s="87"/>
      <c r="T23" s="87"/>
      <c r="U23" s="87"/>
      <c r="V23" s="87"/>
      <c r="W23" s="87"/>
      <c r="X23" s="87"/>
      <c r="Y23" s="87"/>
      <c r="Z23" s="87"/>
      <c r="AA23" s="87"/>
      <c r="AB23" s="87"/>
      <c r="AC23" s="87"/>
      <c r="AD23" s="87"/>
      <c r="AE23" s="87"/>
      <c r="AF23" s="87"/>
      <c r="AG23" s="87"/>
      <c r="AH23" s="87"/>
      <c r="AI23" s="87"/>
      <c r="AJ23" s="87"/>
      <c r="AK23" s="87"/>
      <c r="AL23" s="87"/>
      <c r="AM23" s="87"/>
      <c r="AN23" s="87"/>
      <c r="AO23" s="87"/>
      <c r="AP23" s="87"/>
      <c r="AQ23" s="87"/>
      <c r="AR23" s="87"/>
      <c r="AS23" s="87"/>
      <c r="AT23" s="87"/>
      <c r="AU23" s="87"/>
      <c r="AV23" s="87"/>
      <c r="AW23" s="87"/>
      <c r="AX23" s="87"/>
      <c r="AY23" s="87"/>
      <c r="AZ23" s="87"/>
      <c r="BA23" s="87"/>
      <c r="BB23" s="87"/>
      <c r="BC23" s="87"/>
      <c r="BD23" s="87"/>
      <c r="BE23" s="87"/>
      <c r="BF23" s="87"/>
      <c r="BG23" s="87"/>
      <c r="BH23" s="87"/>
      <c r="BI23" s="87"/>
      <c r="BJ23" s="87"/>
      <c r="BK23" s="87"/>
      <c r="BL23" s="87"/>
      <c r="BM23" s="87"/>
      <c r="BN23" s="87"/>
      <c r="BO23" s="87"/>
      <c r="BP23" s="87"/>
      <c r="BQ23" s="87"/>
      <c r="BR23" s="87"/>
      <c r="BS23" s="87"/>
      <c r="BT23" s="87"/>
      <c r="BU23" s="87"/>
      <c r="BV23" s="87"/>
      <c r="BW23" s="87"/>
      <c r="BX23" s="87"/>
      <c r="BY23" s="87"/>
      <c r="BZ23" s="87"/>
      <c r="CA23" s="87"/>
      <c r="CB23" s="87"/>
      <c r="CC23" s="87"/>
      <c r="CD23" s="87"/>
      <c r="CE23" s="87"/>
      <c r="CF23" s="87"/>
      <c r="CG23" s="87"/>
      <c r="CH23" s="87"/>
      <c r="CI23" s="87"/>
      <c r="CJ23" s="87"/>
      <c r="CK23" s="87"/>
      <c r="CL23" s="87"/>
      <c r="CM23" s="87"/>
      <c r="CN23" s="87"/>
      <c r="CO23" s="87"/>
      <c r="CP23" s="87"/>
      <c r="CQ23" s="87"/>
      <c r="CR23" s="87"/>
      <c r="CS23" s="87"/>
      <c r="CT23" s="87"/>
      <c r="CU23" s="87"/>
      <c r="CV23" s="87"/>
      <c r="CW23" s="87"/>
      <c r="CX23" s="87"/>
      <c r="CY23" s="87"/>
      <c r="CZ23" s="87"/>
      <c r="DA23" s="87"/>
      <c r="DB23" s="87"/>
      <c r="DC23" s="87"/>
      <c r="DD23" s="87"/>
      <c r="DE23" s="87"/>
      <c r="DF23" s="87"/>
      <c r="DG23" s="87"/>
      <c r="DH23" s="87"/>
      <c r="DI23" s="87"/>
      <c r="DJ23" s="87"/>
      <c r="DK23" s="87"/>
      <c r="DL23" s="87"/>
      <c r="DM23" s="87"/>
      <c r="DN23" s="87"/>
      <c r="DO23" s="87"/>
      <c r="DP23" s="87"/>
      <c r="DQ23" s="87"/>
      <c r="DR23" s="87"/>
      <c r="DS23" s="87"/>
      <c r="DT23" s="87"/>
      <c r="DU23" s="87"/>
      <c r="DV23" s="87"/>
      <c r="DW23" s="87"/>
      <c r="DX23" s="87"/>
      <c r="DY23" s="87"/>
      <c r="DZ23" s="87"/>
      <c r="EA23" s="87"/>
      <c r="EB23" s="87"/>
      <c r="EC23" s="87"/>
      <c r="ED23" s="87"/>
      <c r="EE23" s="87"/>
      <c r="EF23" s="87"/>
      <c r="EG23" s="87"/>
      <c r="EH23" s="87"/>
      <c r="EI23" s="87"/>
      <c r="EJ23" s="87"/>
      <c r="EK23" s="87"/>
      <c r="EL23" s="87"/>
      <c r="EM23" s="87"/>
      <c r="EN23" s="87"/>
      <c r="EO23" s="87"/>
      <c r="EP23" s="87"/>
      <c r="EQ23" s="87"/>
      <c r="ER23" s="87"/>
      <c r="ES23" s="87"/>
      <c r="ET23" s="87"/>
      <c r="EU23" s="87"/>
      <c r="EV23" s="87"/>
      <c r="EW23" s="87"/>
      <c r="EX23" s="87"/>
      <c r="EY23" s="87"/>
      <c r="EZ23" s="87"/>
      <c r="FA23" s="87"/>
      <c r="FB23" s="87"/>
      <c r="FC23" s="87"/>
      <c r="FD23" s="87"/>
      <c r="FE23" s="87"/>
      <c r="FF23" s="87"/>
      <c r="FG23" s="87"/>
      <c r="FH23" s="87"/>
      <c r="FI23" s="87"/>
      <c r="FJ23" s="87"/>
      <c r="FK23" s="87"/>
      <c r="FL23" s="87"/>
      <c r="FM23" s="87"/>
      <c r="FN23" s="87"/>
      <c r="FO23" s="87"/>
      <c r="FP23" s="87"/>
      <c r="FQ23" s="87"/>
      <c r="FR23" s="87"/>
      <c r="FS23" s="87"/>
      <c r="FT23" s="87"/>
      <c r="FU23" s="87"/>
      <c r="FV23" s="87"/>
      <c r="FW23" s="87"/>
      <c r="FX23" s="87"/>
      <c r="FY23" s="87"/>
      <c r="FZ23" s="87"/>
      <c r="GA23" s="87"/>
      <c r="GB23" s="87"/>
      <c r="GC23" s="87"/>
      <c r="GD23" s="87"/>
      <c r="GE23" s="87"/>
      <c r="GF23" s="87"/>
      <c r="GG23" s="87"/>
      <c r="GH23" s="87"/>
      <c r="GI23" s="87"/>
      <c r="GJ23" s="87"/>
      <c r="GK23" s="87"/>
      <c r="GL23" s="87"/>
      <c r="GM23" s="87"/>
      <c r="GN23" s="87"/>
      <c r="GO23" s="87"/>
      <c r="GP23" s="87"/>
      <c r="GQ23" s="87"/>
      <c r="GR23" s="87"/>
      <c r="GS23" s="87"/>
      <c r="GT23" s="87"/>
      <c r="GU23" s="87"/>
      <c r="GV23" s="87"/>
      <c r="GW23" s="87"/>
      <c r="GX23" s="87"/>
      <c r="GY23" s="87"/>
      <c r="GZ23" s="87"/>
      <c r="HA23" s="87"/>
      <c r="HB23" s="87"/>
      <c r="HC23" s="87"/>
      <c r="HD23" s="87"/>
      <c r="HE23" s="87"/>
      <c r="HF23" s="87"/>
      <c r="HG23" s="87"/>
      <c r="HH23" s="87"/>
      <c r="HI23" s="87"/>
      <c r="HJ23" s="87"/>
      <c r="HK23" s="87"/>
      <c r="HL23" s="87"/>
      <c r="HM23" s="87"/>
      <c r="HN23" s="87"/>
      <c r="HO23" s="87"/>
      <c r="HP23" s="87"/>
      <c r="HQ23" s="87"/>
      <c r="HR23" s="87"/>
      <c r="HS23" s="87"/>
      <c r="HT23" s="87"/>
      <c r="HU23" s="87"/>
      <c r="HV23" s="87"/>
      <c r="HW23" s="87"/>
      <c r="HX23" s="87"/>
      <c r="HY23" s="87"/>
      <c r="HZ23" s="87"/>
      <c r="IA23" s="87"/>
      <c r="IB23" s="87"/>
      <c r="IC23" s="87"/>
      <c r="ID23" s="87"/>
      <c r="IE23" s="87"/>
      <c r="IF23" s="87"/>
      <c r="IG23" s="87"/>
      <c r="IH23" s="87"/>
      <c r="II23" s="87"/>
      <c r="IJ23" s="87"/>
      <c r="IK23" s="87"/>
      <c r="IL23" s="87"/>
      <c r="IM23" s="87"/>
      <c r="IN23" s="87"/>
      <c r="IO23" s="87"/>
      <c r="IP23" s="87"/>
      <c r="IQ23" s="87"/>
      <c r="IR23" s="87"/>
      <c r="IS23" s="87"/>
      <c r="IT23" s="87"/>
      <c r="IU23" s="87"/>
      <c r="IV23" s="87"/>
      <c r="IW23" s="87"/>
      <c r="IX23" s="87"/>
      <c r="IY23" s="87"/>
      <c r="IZ23" s="87"/>
      <c r="JA23" s="87"/>
      <c r="JB23" s="87"/>
      <c r="JC23" s="87"/>
      <c r="JD23" s="87"/>
      <c r="JE23" s="87"/>
      <c r="JF23" s="87"/>
      <c r="JG23" s="87"/>
      <c r="JH23" s="87"/>
      <c r="JI23" s="87"/>
      <c r="JJ23" s="87"/>
      <c r="JK23" s="87"/>
      <c r="JL23" s="87"/>
      <c r="JM23" s="87"/>
      <c r="JN23" s="87"/>
      <c r="JO23" s="87"/>
      <c r="JP23" s="87"/>
      <c r="JQ23" s="87"/>
      <c r="JR23" s="87"/>
      <c r="JS23" s="87"/>
      <c r="JT23" s="87"/>
      <c r="JU23" s="87"/>
      <c r="JV23" s="87"/>
      <c r="JW23" s="87"/>
      <c r="JX23" s="87"/>
      <c r="JY23" s="87"/>
      <c r="JZ23" s="87"/>
      <c r="KA23" s="87"/>
      <c r="KB23" s="87"/>
      <c r="KC23" s="87"/>
      <c r="KD23" s="87"/>
      <c r="KE23" s="87"/>
      <c r="KF23" s="87"/>
      <c r="KG23" s="87"/>
      <c r="KH23" s="87"/>
      <c r="KI23" s="87"/>
      <c r="KJ23" s="87"/>
      <c r="KK23" s="87"/>
      <c r="KL23" s="87"/>
      <c r="KM23" s="87"/>
      <c r="KN23" s="87"/>
      <c r="KO23" s="87"/>
      <c r="KP23" s="87"/>
      <c r="KQ23" s="87"/>
      <c r="KR23" s="87"/>
      <c r="KS23" s="87"/>
      <c r="KT23" s="87"/>
      <c r="KU23" s="87"/>
      <c r="KV23" s="87"/>
      <c r="KW23" s="87"/>
      <c r="KX23" s="87"/>
      <c r="KY23" s="87"/>
      <c r="KZ23" s="87"/>
      <c r="LA23" s="87"/>
      <c r="LB23" s="87"/>
      <c r="LC23" s="87"/>
      <c r="LD23" s="87"/>
      <c r="LE23" s="87"/>
      <c r="LF23" s="87"/>
      <c r="LG23" s="87"/>
      <c r="LH23" s="87"/>
      <c r="LI23" s="87"/>
      <c r="LJ23" s="87"/>
      <c r="LK23" s="87"/>
      <c r="LL23" s="87"/>
      <c r="LM23" s="87"/>
      <c r="LN23" s="87"/>
      <c r="LO23" s="87"/>
      <c r="LP23" s="87"/>
      <c r="LQ23" s="87"/>
      <c r="LR23" s="87"/>
      <c r="LS23" s="87"/>
      <c r="LT23" s="87"/>
      <c r="LU23" s="87"/>
      <c r="LV23" s="87"/>
      <c r="LW23" s="87"/>
      <c r="LX23" s="87"/>
      <c r="LY23" s="87"/>
      <c r="LZ23" s="87"/>
      <c r="MA23" s="87"/>
      <c r="MB23" s="87"/>
      <c r="MC23" s="87"/>
      <c r="MD23" s="87"/>
      <c r="ME23" s="87"/>
      <c r="MF23" s="87"/>
      <c r="MG23" s="87"/>
      <c r="MH23" s="87"/>
      <c r="MI23" s="87"/>
      <c r="MJ23" s="87"/>
      <c r="MK23" s="87"/>
      <c r="ML23" s="87"/>
      <c r="MM23" s="87"/>
      <c r="MN23" s="87"/>
      <c r="MO23" s="87"/>
      <c r="MP23" s="87"/>
      <c r="MQ23" s="87"/>
      <c r="MR23" s="87"/>
      <c r="MS23" s="87"/>
      <c r="MT23" s="87"/>
      <c r="MU23" s="87"/>
      <c r="MV23" s="87"/>
      <c r="MW23" s="87"/>
      <c r="MX23" s="87"/>
      <c r="MY23" s="87"/>
      <c r="MZ23" s="87"/>
      <c r="NA23" s="87"/>
      <c r="NB23" s="87"/>
      <c r="NC23" s="87"/>
      <c r="ND23" s="87"/>
      <c r="NE23" s="87"/>
      <c r="NF23" s="87"/>
      <c r="NG23" s="87"/>
      <c r="NH23" s="87"/>
      <c r="NI23" s="87"/>
      <c r="NJ23" s="87"/>
      <c r="NK23" s="87"/>
      <c r="NL23" s="87"/>
      <c r="NM23" s="87"/>
      <c r="NN23" s="87"/>
      <c r="NO23" s="87"/>
      <c r="NP23" s="87"/>
      <c r="NQ23" s="87"/>
      <c r="NR23" s="87"/>
      <c r="NS23" s="87"/>
      <c r="NT23" s="87"/>
      <c r="NU23" s="87"/>
      <c r="NV23" s="87"/>
      <c r="NW23" s="87"/>
      <c r="NX23" s="87"/>
      <c r="NY23" s="87"/>
      <c r="NZ23" s="87"/>
      <c r="OA23" s="87"/>
      <c r="OB23" s="87"/>
      <c r="OC23" s="87"/>
      <c r="OD23" s="87"/>
      <c r="OE23" s="87"/>
      <c r="OF23" s="87"/>
      <c r="OG23" s="87"/>
      <c r="OH23" s="87"/>
      <c r="OI23" s="87"/>
      <c r="OJ23" s="87"/>
      <c r="OK23" s="87"/>
      <c r="OL23" s="87"/>
      <c r="OM23" s="87"/>
      <c r="ON23" s="87"/>
      <c r="OO23" s="87"/>
      <c r="OP23" s="87"/>
      <c r="OQ23" s="87"/>
      <c r="OR23" s="87"/>
      <c r="OS23" s="87"/>
      <c r="OT23" s="87"/>
      <c r="OU23" s="87"/>
      <c r="OV23" s="87"/>
      <c r="OW23" s="87"/>
      <c r="OX23" s="87"/>
      <c r="OY23" s="87"/>
      <c r="OZ23" s="87"/>
      <c r="PA23" s="87"/>
      <c r="PB23" s="87"/>
      <c r="PC23" s="87"/>
      <c r="PD23" s="87"/>
      <c r="PE23" s="87"/>
      <c r="PF23" s="87"/>
      <c r="PG23" s="87"/>
      <c r="PH23" s="87"/>
      <c r="PI23" s="87"/>
      <c r="PJ23" s="87"/>
      <c r="PK23" s="87"/>
      <c r="PL23" s="87"/>
      <c r="PM23" s="87"/>
      <c r="PN23" s="87"/>
      <c r="PO23" s="87"/>
      <c r="PP23" s="87"/>
      <c r="PQ23" s="87"/>
      <c r="PR23" s="87"/>
      <c r="PS23" s="87"/>
      <c r="PT23" s="87"/>
      <c r="PU23" s="87"/>
      <c r="PV23" s="87"/>
      <c r="PW23" s="87"/>
      <c r="PX23" s="87"/>
      <c r="PY23" s="87"/>
      <c r="PZ23" s="87"/>
      <c r="QA23" s="87"/>
      <c r="QB23" s="87"/>
      <c r="QC23" s="87"/>
      <c r="QD23" s="87"/>
      <c r="QE23" s="87"/>
      <c r="QF23" s="87"/>
      <c r="QG23" s="87"/>
      <c r="QH23" s="87"/>
      <c r="QI23" s="87"/>
      <c r="QJ23" s="87"/>
      <c r="QK23" s="87"/>
      <c r="QL23" s="87"/>
      <c r="QM23" s="87"/>
      <c r="QN23" s="87"/>
      <c r="QO23" s="87"/>
      <c r="QP23" s="87"/>
      <c r="QQ23" s="87"/>
      <c r="QR23" s="87"/>
      <c r="QS23" s="87"/>
      <c r="QT23" s="87"/>
      <c r="QU23" s="87"/>
      <c r="QV23" s="87"/>
      <c r="QW23" s="87"/>
      <c r="QX23" s="87"/>
      <c r="QY23" s="87"/>
      <c r="QZ23" s="87"/>
      <c r="RA23" s="87"/>
      <c r="RB23" s="87"/>
      <c r="RC23" s="87"/>
      <c r="RD23" s="87"/>
      <c r="RE23" s="87"/>
      <c r="RF23" s="87"/>
      <c r="RG23" s="87"/>
      <c r="RH23" s="87"/>
      <c r="RI23" s="87"/>
      <c r="RJ23" s="87"/>
      <c r="RK23" s="87"/>
      <c r="RL23" s="87"/>
      <c r="RM23" s="87"/>
      <c r="RN23" s="87"/>
      <c r="RO23" s="87"/>
      <c r="RP23" s="87"/>
      <c r="RQ23" s="87"/>
      <c r="RR23" s="87"/>
      <c r="RS23" s="87"/>
      <c r="RT23" s="87"/>
      <c r="RU23" s="87"/>
      <c r="RV23" s="87"/>
      <c r="RW23" s="87"/>
      <c r="RX23" s="87"/>
      <c r="RY23" s="87"/>
      <c r="RZ23" s="87"/>
      <c r="SA23" s="87"/>
      <c r="SB23" s="87"/>
      <c r="SC23" s="87"/>
      <c r="SD23" s="87"/>
      <c r="SE23" s="87"/>
      <c r="SF23" s="87"/>
      <c r="SG23" s="87"/>
      <c r="SH23" s="87"/>
      <c r="SI23" s="87"/>
      <c r="SJ23" s="87"/>
      <c r="SK23" s="87"/>
      <c r="SL23" s="87"/>
      <c r="SM23" s="87"/>
      <c r="SN23" s="87"/>
      <c r="SO23" s="87"/>
      <c r="SP23" s="87"/>
      <c r="SQ23" s="87"/>
      <c r="SR23" s="87"/>
      <c r="SS23" s="87"/>
      <c r="ST23" s="87"/>
      <c r="SU23" s="87"/>
      <c r="SV23" s="87"/>
      <c r="SW23" s="87"/>
      <c r="SX23" s="87"/>
      <c r="SY23" s="87"/>
      <c r="SZ23" s="87"/>
      <c r="TA23" s="87"/>
      <c r="TB23" s="87"/>
      <c r="TC23" s="87"/>
      <c r="TD23" s="87"/>
      <c r="TE23" s="87"/>
      <c r="TF23" s="87"/>
      <c r="TG23" s="87"/>
      <c r="TH23" s="87"/>
      <c r="TI23" s="87"/>
      <c r="TJ23" s="87"/>
      <c r="TK23" s="87"/>
      <c r="TL23" s="87"/>
      <c r="TM23" s="87"/>
      <c r="TN23" s="87"/>
      <c r="TO23" s="87"/>
      <c r="TP23" s="87"/>
      <c r="TQ23" s="87"/>
      <c r="TR23" s="87"/>
      <c r="TS23" s="87"/>
      <c r="TT23" s="87"/>
      <c r="TU23" s="87"/>
      <c r="TV23" s="87"/>
      <c r="TW23" s="87"/>
      <c r="TX23" s="87"/>
      <c r="TY23" s="87"/>
      <c r="TZ23" s="87"/>
      <c r="UA23" s="87"/>
      <c r="UB23" s="87"/>
      <c r="UC23" s="87"/>
      <c r="UD23" s="87"/>
      <c r="UE23" s="87"/>
      <c r="UF23" s="87"/>
      <c r="UG23" s="87"/>
      <c r="UH23" s="87"/>
      <c r="UI23" s="87"/>
      <c r="UJ23" s="87"/>
      <c r="UK23" s="87"/>
      <c r="UL23" s="87"/>
      <c r="UM23" s="87"/>
      <c r="UN23" s="87"/>
      <c r="UO23" s="87"/>
      <c r="UP23" s="87"/>
      <c r="UQ23" s="87"/>
      <c r="UR23" s="87"/>
      <c r="US23" s="87"/>
      <c r="UT23" s="87"/>
      <c r="UU23" s="87"/>
      <c r="UV23" s="87"/>
      <c r="UW23" s="87"/>
      <c r="UX23" s="87"/>
      <c r="UY23" s="87"/>
      <c r="UZ23" s="87"/>
      <c r="VA23" s="87"/>
      <c r="VB23" s="87"/>
      <c r="VC23" s="87"/>
      <c r="VD23" s="87"/>
      <c r="VE23" s="87"/>
      <c r="VF23" s="87"/>
      <c r="VG23" s="87"/>
      <c r="VH23" s="87"/>
      <c r="VI23" s="87"/>
      <c r="VJ23" s="87"/>
      <c r="VK23" s="87"/>
      <c r="VL23" s="87"/>
      <c r="VM23" s="87"/>
      <c r="VN23" s="87"/>
      <c r="VO23" s="87"/>
      <c r="VP23" s="87"/>
      <c r="VQ23" s="87"/>
      <c r="VR23" s="87"/>
      <c r="VS23" s="87"/>
      <c r="VT23" s="87"/>
      <c r="VU23" s="87"/>
      <c r="VV23" s="87"/>
      <c r="VW23" s="87"/>
      <c r="VX23" s="87"/>
      <c r="VY23" s="87"/>
      <c r="VZ23" s="87"/>
      <c r="WA23" s="87"/>
      <c r="WB23" s="87"/>
      <c r="WC23" s="87"/>
      <c r="WD23" s="87"/>
      <c r="WE23" s="87"/>
      <c r="WF23" s="87"/>
      <c r="WG23" s="87"/>
      <c r="WH23" s="87"/>
      <c r="WI23" s="87"/>
      <c r="WJ23" s="87"/>
      <c r="WK23" s="87"/>
      <c r="WL23" s="87"/>
      <c r="WM23" s="87"/>
      <c r="WN23" s="87"/>
      <c r="WO23" s="87"/>
      <c r="WP23" s="87"/>
      <c r="WQ23" s="87"/>
      <c r="WR23" s="87"/>
      <c r="WS23" s="87"/>
      <c r="WT23" s="87"/>
      <c r="WU23" s="87"/>
      <c r="WV23" s="87"/>
      <c r="WW23" s="87"/>
      <c r="WX23" s="87"/>
      <c r="WY23" s="87"/>
      <c r="WZ23" s="87"/>
      <c r="XA23" s="87"/>
      <c r="XB23" s="87"/>
      <c r="XC23" s="87"/>
      <c r="XD23" s="87"/>
      <c r="XE23" s="87"/>
      <c r="XF23" s="87"/>
      <c r="XG23" s="87"/>
      <c r="XH23" s="87"/>
      <c r="XI23" s="87"/>
      <c r="XJ23" s="87"/>
      <c r="XK23" s="87"/>
      <c r="XL23" s="87"/>
      <c r="XM23" s="87"/>
      <c r="XN23" s="87"/>
      <c r="XO23" s="87"/>
      <c r="XP23" s="87"/>
      <c r="XQ23" s="87"/>
      <c r="XR23" s="87"/>
      <c r="XS23" s="87"/>
      <c r="XT23" s="87"/>
      <c r="XU23" s="87"/>
      <c r="XV23" s="87"/>
      <c r="XW23" s="87"/>
      <c r="XX23" s="87"/>
      <c r="XY23" s="87"/>
      <c r="XZ23" s="87"/>
      <c r="YA23" s="87"/>
      <c r="YB23" s="87"/>
      <c r="YC23" s="87"/>
      <c r="YD23" s="87"/>
      <c r="YE23" s="87"/>
      <c r="YF23" s="87"/>
      <c r="YG23" s="87"/>
      <c r="YH23" s="87"/>
      <c r="YI23" s="87"/>
      <c r="YJ23" s="87"/>
      <c r="YK23" s="87"/>
      <c r="YL23" s="87"/>
      <c r="YM23" s="87"/>
      <c r="YN23" s="87"/>
      <c r="YO23" s="87"/>
      <c r="YP23" s="87"/>
      <c r="YQ23" s="87"/>
      <c r="YR23" s="87"/>
      <c r="YS23" s="87"/>
      <c r="YT23" s="87"/>
      <c r="YU23" s="87"/>
      <c r="YV23" s="87"/>
      <c r="YW23" s="87"/>
      <c r="YX23" s="87"/>
      <c r="YY23" s="87"/>
      <c r="YZ23" s="87"/>
      <c r="ZA23" s="87"/>
      <c r="ZB23" s="87"/>
      <c r="ZC23" s="87"/>
      <c r="ZD23" s="87"/>
      <c r="ZE23" s="87"/>
      <c r="ZF23" s="87"/>
      <c r="ZG23" s="87"/>
      <c r="ZH23" s="87"/>
      <c r="ZI23" s="87"/>
      <c r="ZJ23" s="87"/>
      <c r="ZK23" s="87"/>
      <c r="ZL23" s="87"/>
      <c r="ZM23" s="87"/>
      <c r="ZN23" s="87"/>
      <c r="ZO23" s="87"/>
      <c r="ZP23" s="87"/>
      <c r="ZQ23" s="87"/>
      <c r="ZR23" s="87"/>
      <c r="ZS23" s="87"/>
      <c r="ZT23" s="87"/>
      <c r="ZU23" s="87"/>
      <c r="ZV23" s="87"/>
      <c r="ZW23" s="87"/>
      <c r="ZX23" s="87"/>
      <c r="ZY23" s="87"/>
      <c r="ZZ23" s="87"/>
      <c r="AAA23" s="87"/>
      <c r="AAB23" s="87"/>
      <c r="AAC23" s="87"/>
      <c r="AAD23" s="87"/>
      <c r="AAE23" s="87"/>
      <c r="AAF23" s="87"/>
      <c r="AAG23" s="87"/>
      <c r="AAH23" s="87"/>
      <c r="AAI23" s="87"/>
      <c r="AAJ23" s="87"/>
      <c r="AAK23" s="87"/>
      <c r="AAL23" s="87"/>
      <c r="AAM23" s="87"/>
      <c r="AAN23" s="87"/>
      <c r="AAO23" s="87"/>
      <c r="AAP23" s="87"/>
      <c r="AAQ23" s="87"/>
      <c r="AAR23" s="87"/>
      <c r="AAS23" s="87"/>
      <c r="AAT23" s="87"/>
      <c r="AAU23" s="87"/>
      <c r="AAV23" s="87"/>
      <c r="AAW23" s="87"/>
      <c r="AAX23" s="87"/>
      <c r="AAY23" s="87"/>
      <c r="AAZ23" s="87"/>
      <c r="ABA23" s="87"/>
      <c r="ABB23" s="87"/>
      <c r="ABC23" s="87"/>
      <c r="ABD23" s="87"/>
      <c r="ABE23" s="87"/>
      <c r="ABF23" s="87"/>
      <c r="ABG23" s="87"/>
      <c r="ABH23" s="87"/>
      <c r="ABI23" s="87"/>
      <c r="ABJ23" s="87"/>
      <c r="ABK23" s="87"/>
      <c r="ABL23" s="87"/>
      <c r="ABM23" s="87"/>
      <c r="ABN23" s="87"/>
      <c r="ABO23" s="87"/>
      <c r="ABP23" s="87"/>
      <c r="ABQ23" s="87"/>
      <c r="ABR23" s="87"/>
      <c r="ABS23" s="87"/>
      <c r="ABT23" s="87"/>
      <c r="ABU23" s="87"/>
      <c r="ABV23" s="87"/>
      <c r="ABW23" s="87"/>
      <c r="ABX23" s="87"/>
      <c r="ABY23" s="87"/>
      <c r="ABZ23" s="87"/>
      <c r="ACA23" s="87"/>
      <c r="ACB23" s="87"/>
      <c r="ACC23" s="87"/>
      <c r="ACD23" s="87"/>
      <c r="ACE23" s="87"/>
      <c r="ACF23" s="87"/>
      <c r="ACG23" s="87"/>
      <c r="ACH23" s="87"/>
      <c r="ACI23" s="87"/>
      <c r="ACJ23" s="87"/>
      <c r="ACK23" s="87"/>
      <c r="ACL23" s="87"/>
      <c r="ACM23" s="87"/>
      <c r="ACN23" s="87"/>
      <c r="ACO23" s="87"/>
      <c r="ACP23" s="87"/>
      <c r="ACQ23" s="87"/>
      <c r="ACR23" s="87"/>
      <c r="ACS23" s="87"/>
      <c r="ACT23" s="87"/>
      <c r="ACU23" s="87"/>
      <c r="ACV23" s="87"/>
      <c r="ACW23" s="87"/>
      <c r="ACX23" s="87"/>
      <c r="ACY23" s="87"/>
      <c r="ACZ23" s="87"/>
      <c r="ADA23" s="87"/>
      <c r="ADB23" s="87"/>
      <c r="ADC23" s="87"/>
      <c r="ADD23" s="87"/>
      <c r="ADE23" s="87"/>
      <c r="ADF23" s="87"/>
      <c r="ADG23" s="87"/>
      <c r="ADH23" s="87"/>
      <c r="ADI23" s="87"/>
      <c r="ADJ23" s="87"/>
      <c r="ADK23" s="87"/>
      <c r="ADL23" s="87"/>
      <c r="ADM23" s="87"/>
      <c r="ADN23" s="87"/>
      <c r="ADO23" s="87"/>
      <c r="ADP23" s="87"/>
      <c r="ADQ23" s="87"/>
      <c r="ADR23" s="87"/>
      <c r="ADS23" s="87"/>
      <c r="ADT23" s="87"/>
      <c r="ADU23" s="87"/>
      <c r="ADV23" s="87"/>
      <c r="ADW23" s="87"/>
      <c r="ADX23" s="87"/>
      <c r="ADY23" s="87"/>
      <c r="ADZ23" s="87"/>
      <c r="AEA23" s="87"/>
      <c r="AEB23" s="87"/>
      <c r="AEC23" s="87"/>
      <c r="AED23" s="87"/>
      <c r="AEE23" s="87"/>
      <c r="AEF23" s="87"/>
      <c r="AEG23" s="87"/>
      <c r="AEH23" s="87"/>
      <c r="AEI23" s="87"/>
      <c r="AEJ23" s="87"/>
      <c r="AEK23" s="87"/>
      <c r="AEL23" s="87"/>
      <c r="AEM23" s="87"/>
      <c r="AEN23" s="87"/>
      <c r="AEO23" s="87"/>
      <c r="AEP23" s="87"/>
      <c r="AEQ23" s="87"/>
      <c r="AER23" s="87"/>
      <c r="AES23" s="87"/>
      <c r="AET23" s="87"/>
      <c r="AEU23" s="87"/>
      <c r="AEV23" s="87"/>
      <c r="AEW23" s="87"/>
      <c r="AEX23" s="87"/>
      <c r="AEY23" s="87"/>
      <c r="AEZ23" s="87"/>
      <c r="AFA23" s="87"/>
      <c r="AFB23" s="87"/>
      <c r="AFC23" s="87"/>
      <c r="AFD23" s="87"/>
      <c r="AFE23" s="87"/>
      <c r="AFF23" s="87"/>
      <c r="AFG23" s="87"/>
      <c r="AFH23" s="87"/>
      <c r="AFI23" s="87"/>
      <c r="AFJ23" s="87"/>
      <c r="AFK23" s="87"/>
      <c r="AFL23" s="87"/>
      <c r="AFM23" s="87"/>
      <c r="AFN23" s="87"/>
      <c r="AFO23" s="87"/>
      <c r="AFP23" s="87"/>
      <c r="AFQ23" s="87"/>
      <c r="AFR23" s="87"/>
      <c r="AFS23" s="87"/>
      <c r="AFT23" s="87"/>
      <c r="AFU23" s="87"/>
      <c r="AFV23" s="87"/>
      <c r="AFW23" s="87"/>
      <c r="AFX23" s="87"/>
      <c r="AFY23" s="87"/>
      <c r="AFZ23" s="87"/>
      <c r="AGA23" s="87"/>
      <c r="AGB23" s="87"/>
      <c r="AGC23" s="87"/>
      <c r="AGD23" s="87"/>
      <c r="AGE23" s="87"/>
      <c r="AGF23" s="87"/>
      <c r="AGG23" s="87"/>
      <c r="AGH23" s="87"/>
      <c r="AGI23" s="87"/>
      <c r="AGJ23" s="87"/>
      <c r="AGK23" s="87"/>
      <c r="AGL23" s="87"/>
      <c r="AGM23" s="87"/>
      <c r="AGN23" s="87"/>
      <c r="AGO23" s="87"/>
      <c r="AGP23" s="87"/>
      <c r="AGQ23" s="87"/>
      <c r="AGR23" s="87"/>
      <c r="AGS23" s="87"/>
      <c r="AGT23" s="87"/>
      <c r="AGU23" s="87"/>
      <c r="AGV23" s="87"/>
      <c r="AGW23" s="87"/>
      <c r="AGX23" s="87"/>
      <c r="AGY23" s="87"/>
      <c r="AGZ23" s="87"/>
      <c r="AHA23" s="87"/>
      <c r="AHB23" s="87"/>
      <c r="AHC23" s="87"/>
      <c r="AHD23" s="87"/>
      <c r="AHE23" s="87"/>
      <c r="AHF23" s="87"/>
      <c r="AHG23" s="87"/>
      <c r="AHH23" s="87"/>
      <c r="AHI23" s="87"/>
      <c r="AHJ23" s="87"/>
      <c r="AHK23" s="87"/>
      <c r="AHL23" s="87"/>
      <c r="AHM23" s="87"/>
      <c r="AHN23" s="87"/>
      <c r="AHO23" s="87"/>
      <c r="AHP23" s="87"/>
      <c r="AHQ23" s="87"/>
      <c r="AHR23" s="87"/>
      <c r="AHS23" s="87"/>
      <c r="AHT23" s="87"/>
      <c r="AHU23" s="87"/>
      <c r="AHV23" s="87"/>
      <c r="AHW23" s="87"/>
      <c r="AHX23" s="87"/>
      <c r="AHY23" s="87"/>
      <c r="AHZ23" s="87"/>
      <c r="AIA23" s="87"/>
      <c r="AIB23" s="87"/>
      <c r="AIC23" s="87"/>
      <c r="AID23" s="87"/>
      <c r="AIE23" s="87"/>
      <c r="AIF23" s="87"/>
      <c r="AIG23" s="87"/>
      <c r="AIH23" s="87"/>
      <c r="AII23" s="87"/>
      <c r="AIJ23" s="87"/>
      <c r="AIK23" s="87"/>
      <c r="AIL23" s="87"/>
      <c r="AIM23" s="87"/>
      <c r="AIN23" s="87"/>
      <c r="AIO23" s="87"/>
      <c r="AIP23" s="87"/>
      <c r="AIQ23" s="87"/>
      <c r="AIR23" s="87"/>
      <c r="AIS23" s="87"/>
      <c r="AIT23" s="87"/>
      <c r="AIU23" s="87"/>
      <c r="AIV23" s="87"/>
      <c r="AIW23" s="87"/>
      <c r="AIX23" s="87"/>
      <c r="AIY23" s="87"/>
      <c r="AIZ23" s="87"/>
      <c r="AJA23" s="87"/>
      <c r="AJB23" s="87"/>
      <c r="AJC23" s="87"/>
      <c r="AJD23" s="87"/>
      <c r="AJE23" s="87"/>
      <c r="AJF23" s="87"/>
      <c r="AJG23" s="87"/>
      <c r="AJH23" s="87"/>
      <c r="AJI23" s="87"/>
      <c r="AJJ23" s="87"/>
      <c r="AJK23" s="87"/>
      <c r="AJL23" s="87"/>
      <c r="AJM23" s="87"/>
      <c r="AJN23" s="87"/>
      <c r="AJO23" s="87"/>
      <c r="AJP23" s="87"/>
      <c r="AJQ23" s="87"/>
      <c r="AJR23" s="87"/>
      <c r="AJS23" s="87"/>
      <c r="AJT23" s="87"/>
      <c r="AJU23" s="87"/>
      <c r="AJV23" s="87"/>
      <c r="AJW23" s="87"/>
      <c r="AJX23" s="87"/>
      <c r="AJY23" s="87"/>
      <c r="AJZ23" s="87"/>
      <c r="AKA23" s="87"/>
      <c r="AKB23" s="87"/>
      <c r="AKC23" s="87"/>
      <c r="AKD23" s="87"/>
      <c r="AKE23" s="87"/>
      <c r="AKF23" s="87"/>
      <c r="AKG23" s="87"/>
      <c r="AKH23" s="87"/>
      <c r="AKI23" s="87"/>
      <c r="AKJ23" s="87"/>
      <c r="AKK23" s="87"/>
      <c r="AKL23" s="87"/>
      <c r="AKM23" s="87"/>
      <c r="AKN23" s="87"/>
      <c r="AKO23" s="87"/>
      <c r="AKP23" s="87"/>
      <c r="AKQ23" s="87"/>
      <c r="AKR23" s="87"/>
      <c r="AKS23" s="87"/>
      <c r="AKT23" s="87"/>
      <c r="AKU23" s="87"/>
      <c r="AKV23" s="87"/>
      <c r="AKW23" s="87"/>
      <c r="AKX23" s="87"/>
      <c r="AKY23" s="87"/>
      <c r="AKZ23" s="87"/>
      <c r="ALA23" s="87"/>
      <c r="ALB23" s="87"/>
      <c r="ALC23" s="87"/>
      <c r="ALD23" s="87"/>
      <c r="ALE23" s="87"/>
      <c r="ALF23" s="87"/>
      <c r="ALG23" s="87"/>
      <c r="ALH23" s="87"/>
      <c r="ALI23" s="87"/>
      <c r="ALJ23" s="87"/>
      <c r="ALK23" s="87"/>
      <c r="ALL23" s="87"/>
      <c r="ALM23" s="87"/>
      <c r="ALN23" s="87"/>
      <c r="ALO23" s="87"/>
      <c r="ALP23" s="87"/>
      <c r="ALQ23" s="87"/>
      <c r="ALR23" s="87"/>
      <c r="ALS23" s="87"/>
      <c r="ALT23" s="87"/>
      <c r="ALU23" s="87"/>
      <c r="ALV23" s="87"/>
      <c r="ALW23" s="87"/>
      <c r="ALX23" s="87"/>
      <c r="ALY23" s="87"/>
      <c r="ALZ23" s="87"/>
      <c r="AMA23" s="87"/>
      <c r="AMB23" s="87"/>
      <c r="AMC23" s="87"/>
      <c r="AMD23" s="87"/>
      <c r="AME23" s="87"/>
      <c r="AMF23" s="87"/>
      <c r="AMG23" s="87"/>
      <c r="AMH23" s="87"/>
      <c r="AMI23" s="87"/>
      <c r="AMJ23" s="87"/>
      <c r="AMK23" s="87"/>
      <c r="AML23" s="87"/>
      <c r="AMM23" s="87"/>
      <c r="AMN23" s="87"/>
      <c r="AMO23" s="87"/>
      <c r="AMP23" s="87"/>
      <c r="AMQ23" s="87"/>
      <c r="AMR23" s="87"/>
      <c r="AMS23" s="87"/>
      <c r="AMT23" s="87"/>
      <c r="AMU23" s="87"/>
      <c r="AMV23" s="87"/>
      <c r="AMW23" s="87"/>
      <c r="AMX23" s="87"/>
      <c r="AMY23" s="87"/>
      <c r="AMZ23" s="87"/>
      <c r="ANA23" s="87"/>
      <c r="ANB23" s="87"/>
      <c r="ANC23" s="87"/>
      <c r="AND23" s="87"/>
      <c r="ANE23" s="87"/>
      <c r="ANF23" s="87"/>
      <c r="ANG23" s="87"/>
      <c r="ANH23" s="87"/>
      <c r="ANI23" s="87"/>
      <c r="ANJ23" s="87"/>
      <c r="ANK23" s="87"/>
      <c r="ANL23" s="87"/>
      <c r="ANM23" s="87"/>
      <c r="ANN23" s="87"/>
      <c r="ANO23" s="87"/>
      <c r="ANP23" s="87"/>
      <c r="ANQ23" s="87"/>
      <c r="ANR23" s="87"/>
      <c r="ANS23" s="87"/>
      <c r="ANT23" s="87"/>
      <c r="ANU23" s="87"/>
      <c r="ANV23" s="87"/>
      <c r="ANW23" s="87"/>
      <c r="ANX23" s="87"/>
      <c r="ANY23" s="87"/>
      <c r="ANZ23" s="87"/>
      <c r="AOA23" s="87"/>
      <c r="AOB23" s="87"/>
      <c r="AOC23" s="87"/>
      <c r="AOD23" s="87"/>
      <c r="AOE23" s="87"/>
      <c r="AOF23" s="87"/>
      <c r="AOG23" s="87"/>
      <c r="AOH23" s="87"/>
      <c r="AOI23" s="87"/>
      <c r="AOJ23" s="87"/>
      <c r="AOK23" s="87"/>
      <c r="AOL23" s="87"/>
      <c r="AOM23" s="87"/>
      <c r="AON23" s="87"/>
      <c r="AOO23" s="87"/>
      <c r="AOP23" s="87"/>
      <c r="AOQ23" s="87"/>
      <c r="AOR23" s="87"/>
      <c r="AOS23" s="87"/>
      <c r="AOT23" s="87"/>
      <c r="AOU23" s="87"/>
      <c r="AOV23" s="87"/>
      <c r="AOW23" s="87"/>
      <c r="AOX23" s="87"/>
      <c r="AOY23" s="87"/>
      <c r="AOZ23" s="87"/>
      <c r="APA23" s="87"/>
      <c r="APB23" s="87"/>
      <c r="APC23" s="87"/>
      <c r="APD23" s="87"/>
      <c r="APE23" s="87"/>
      <c r="APF23" s="87"/>
      <c r="APG23" s="87"/>
      <c r="APH23" s="87"/>
      <c r="API23" s="87"/>
      <c r="APJ23" s="87"/>
      <c r="APK23" s="87"/>
      <c r="APL23" s="87"/>
      <c r="APM23" s="87"/>
      <c r="APN23" s="87"/>
      <c r="APO23" s="87"/>
      <c r="APP23" s="87"/>
      <c r="APQ23" s="87"/>
      <c r="APR23" s="87"/>
      <c r="APS23" s="87"/>
      <c r="APT23" s="87"/>
      <c r="APU23" s="87"/>
      <c r="APV23" s="87"/>
      <c r="APW23" s="87"/>
      <c r="APX23" s="87"/>
      <c r="APY23" s="87"/>
      <c r="APZ23" s="87"/>
      <c r="AQA23" s="87"/>
      <c r="AQB23" s="87"/>
      <c r="AQC23" s="87"/>
      <c r="AQD23" s="87"/>
      <c r="AQE23" s="87"/>
      <c r="AQF23" s="87"/>
      <c r="AQG23" s="87"/>
      <c r="AQH23" s="87"/>
      <c r="AQI23" s="87"/>
      <c r="AQJ23" s="87"/>
      <c r="AQK23" s="87"/>
      <c r="AQL23" s="87"/>
      <c r="AQM23" s="87"/>
      <c r="AQN23" s="87"/>
      <c r="AQO23" s="87"/>
      <c r="AQP23" s="87"/>
      <c r="AQQ23" s="87"/>
      <c r="AQR23" s="87"/>
      <c r="AQS23" s="87"/>
      <c r="AQT23" s="87"/>
      <c r="AQU23" s="87"/>
      <c r="AQV23" s="87"/>
      <c r="AQW23" s="87"/>
      <c r="AQX23" s="87"/>
      <c r="AQY23" s="87"/>
      <c r="AQZ23" s="87"/>
      <c r="ARA23" s="87"/>
      <c r="ARB23" s="87"/>
      <c r="ARC23" s="87"/>
      <c r="ARD23" s="87"/>
      <c r="ARE23" s="87"/>
      <c r="ARF23" s="87"/>
      <c r="ARG23" s="87"/>
      <c r="ARH23" s="87"/>
      <c r="ARI23" s="87"/>
      <c r="ARJ23" s="87"/>
      <c r="ARK23" s="87"/>
      <c r="ARL23" s="87"/>
      <c r="ARM23" s="87"/>
      <c r="ARN23" s="87"/>
      <c r="ARO23" s="87"/>
      <c r="ARP23" s="87"/>
      <c r="ARQ23" s="87"/>
      <c r="ARR23" s="87"/>
      <c r="ARS23" s="87"/>
      <c r="ART23" s="87"/>
      <c r="ARU23" s="87"/>
      <c r="ARV23" s="87"/>
      <c r="ARW23" s="87"/>
      <c r="ARX23" s="87"/>
      <c r="ARY23" s="87"/>
      <c r="ARZ23" s="87"/>
      <c r="ASA23" s="87"/>
      <c r="ASB23" s="87"/>
      <c r="ASC23" s="87"/>
      <c r="ASD23" s="87"/>
      <c r="ASE23" s="87"/>
      <c r="ASF23" s="87"/>
      <c r="ASG23" s="87"/>
      <c r="ASH23" s="87"/>
      <c r="ASI23" s="87"/>
      <c r="ASJ23" s="87"/>
      <c r="ASK23" s="87"/>
      <c r="ASL23" s="87"/>
      <c r="ASM23" s="87"/>
      <c r="ASN23" s="87"/>
      <c r="ASO23" s="87"/>
      <c r="ASP23" s="87"/>
      <c r="ASQ23" s="87"/>
      <c r="ASR23" s="87"/>
      <c r="ASS23" s="87"/>
      <c r="AST23" s="87"/>
      <c r="ASU23" s="87"/>
      <c r="ASV23" s="87"/>
      <c r="ASW23" s="87"/>
      <c r="ASX23" s="87"/>
      <c r="ASY23" s="87"/>
      <c r="ASZ23" s="87"/>
      <c r="ATA23" s="87"/>
      <c r="ATB23" s="87"/>
      <c r="ATC23" s="87"/>
      <c r="ATD23" s="87"/>
      <c r="ATE23" s="87"/>
      <c r="ATF23" s="87"/>
      <c r="ATG23" s="87"/>
      <c r="ATH23" s="87"/>
      <c r="ATI23" s="87"/>
      <c r="ATJ23" s="87"/>
      <c r="ATK23" s="87"/>
      <c r="ATL23" s="87"/>
      <c r="ATM23" s="87"/>
      <c r="ATN23" s="87"/>
      <c r="ATO23" s="87"/>
      <c r="ATP23" s="87"/>
      <c r="ATQ23" s="87"/>
      <c r="ATR23" s="87"/>
      <c r="ATS23" s="87"/>
      <c r="ATT23" s="87"/>
      <c r="ATU23" s="87"/>
      <c r="ATV23" s="87"/>
      <c r="ATW23" s="87"/>
      <c r="ATX23" s="87"/>
      <c r="ATY23" s="87"/>
      <c r="ATZ23" s="87"/>
      <c r="AUA23" s="87"/>
      <c r="AUB23" s="87"/>
      <c r="AUC23" s="87"/>
      <c r="AUD23" s="87"/>
      <c r="AUE23" s="87"/>
      <c r="AUF23" s="87"/>
      <c r="AUG23" s="87"/>
      <c r="AUH23" s="87"/>
      <c r="AUI23" s="87"/>
      <c r="AUJ23" s="87"/>
      <c r="AUK23" s="87"/>
      <c r="AUL23" s="87"/>
      <c r="AUM23" s="87"/>
      <c r="AUN23" s="87"/>
      <c r="AUO23" s="87"/>
      <c r="AUP23" s="87"/>
      <c r="AUQ23" s="87"/>
      <c r="AUR23" s="87"/>
      <c r="AUS23" s="87"/>
      <c r="AUT23" s="87"/>
      <c r="AUU23" s="87"/>
      <c r="AUV23" s="87"/>
      <c r="AUW23" s="87"/>
      <c r="AUX23" s="87"/>
      <c r="AUY23" s="87"/>
      <c r="AUZ23" s="87"/>
      <c r="AVA23" s="87"/>
      <c r="AVB23" s="87"/>
      <c r="AVC23" s="87"/>
      <c r="AVD23" s="87"/>
      <c r="AVE23" s="87"/>
      <c r="AVF23" s="87"/>
      <c r="AVG23" s="87"/>
      <c r="AVH23" s="87"/>
      <c r="AVI23" s="87"/>
      <c r="AVJ23" s="87"/>
      <c r="AVK23" s="87"/>
      <c r="AVL23" s="87"/>
      <c r="AVM23" s="87"/>
      <c r="AVN23" s="87"/>
      <c r="AVO23" s="87"/>
      <c r="AVP23" s="87"/>
      <c r="AVQ23" s="87"/>
      <c r="AVR23" s="87"/>
      <c r="AVS23" s="87"/>
      <c r="AVT23" s="87"/>
      <c r="AVU23" s="87"/>
      <c r="AVV23" s="87"/>
      <c r="AVW23" s="87"/>
      <c r="AVX23" s="87"/>
      <c r="AVY23" s="87"/>
      <c r="AVZ23" s="87"/>
      <c r="AWA23" s="87"/>
      <c r="AWB23" s="87"/>
      <c r="AWC23" s="87"/>
      <c r="AWD23" s="87"/>
      <c r="AWE23" s="87"/>
      <c r="AWF23" s="87"/>
      <c r="AWG23" s="87"/>
      <c r="AWH23" s="87"/>
      <c r="AWI23" s="87"/>
      <c r="AWJ23" s="87"/>
      <c r="AWK23" s="87"/>
      <c r="AWL23" s="87"/>
      <c r="AWM23" s="87"/>
      <c r="AWN23" s="87"/>
      <c r="AWO23" s="87"/>
      <c r="AWP23" s="87"/>
      <c r="AWQ23" s="87"/>
      <c r="AWR23" s="87"/>
      <c r="AWS23" s="87"/>
      <c r="AWT23" s="87"/>
      <c r="AWU23" s="87"/>
      <c r="AWV23" s="87"/>
      <c r="AWW23" s="87"/>
      <c r="AWX23" s="87"/>
      <c r="AWY23" s="87"/>
      <c r="AWZ23" s="87"/>
      <c r="AXA23" s="87"/>
      <c r="AXB23" s="87"/>
      <c r="AXC23" s="87"/>
      <c r="AXD23" s="87"/>
      <c r="AXE23" s="87"/>
      <c r="AXF23" s="87"/>
      <c r="AXG23" s="87"/>
      <c r="AXH23" s="87"/>
      <c r="AXI23" s="87"/>
      <c r="AXJ23" s="87"/>
      <c r="AXK23" s="87"/>
      <c r="AXL23" s="87"/>
      <c r="AXM23" s="87"/>
      <c r="AXN23" s="87"/>
      <c r="AXO23" s="87"/>
      <c r="AXP23" s="87"/>
      <c r="AXQ23" s="87"/>
      <c r="AXR23" s="87"/>
      <c r="AXS23" s="87"/>
      <c r="AXT23" s="87"/>
      <c r="AXU23" s="87"/>
      <c r="AXV23" s="87"/>
      <c r="AXW23" s="87"/>
      <c r="AXX23" s="87"/>
      <c r="AXY23" s="87"/>
      <c r="AXZ23" s="87"/>
      <c r="AYA23" s="87"/>
      <c r="AYB23" s="87"/>
      <c r="AYC23" s="87"/>
      <c r="AYD23" s="87"/>
      <c r="AYE23" s="87"/>
      <c r="AYF23" s="87"/>
      <c r="AYG23" s="87"/>
      <c r="AYH23" s="87"/>
      <c r="AYI23" s="87"/>
      <c r="AYJ23" s="87"/>
      <c r="AYK23" s="87"/>
      <c r="AYL23" s="87"/>
      <c r="AYM23" s="87"/>
      <c r="AYN23" s="87"/>
      <c r="AYO23" s="87"/>
      <c r="AYP23" s="87"/>
      <c r="AYQ23" s="87"/>
      <c r="AYR23" s="87"/>
      <c r="AYS23" s="87"/>
      <c r="AYT23" s="87"/>
      <c r="AYU23" s="87"/>
      <c r="AYV23" s="87"/>
      <c r="AYW23" s="87"/>
      <c r="AYX23" s="87"/>
      <c r="AYY23" s="87"/>
      <c r="AYZ23" s="87"/>
      <c r="AZA23" s="87"/>
      <c r="AZB23" s="87"/>
      <c r="AZC23" s="87"/>
      <c r="AZD23" s="87"/>
      <c r="AZE23" s="87"/>
      <c r="AZF23" s="87"/>
      <c r="AZG23" s="87"/>
      <c r="AZH23" s="87"/>
      <c r="AZI23" s="87"/>
      <c r="AZJ23" s="87"/>
      <c r="AZK23" s="87"/>
      <c r="AZL23" s="87"/>
      <c r="AZM23" s="87"/>
      <c r="AZN23" s="87"/>
      <c r="AZO23" s="87"/>
      <c r="AZP23" s="87"/>
      <c r="AZQ23" s="87"/>
      <c r="AZR23" s="87"/>
      <c r="AZS23" s="87"/>
      <c r="AZT23" s="87"/>
      <c r="AZU23" s="87"/>
      <c r="AZV23" s="87"/>
      <c r="AZW23" s="87"/>
      <c r="AZX23" s="87"/>
      <c r="AZY23" s="87"/>
      <c r="AZZ23" s="87"/>
      <c r="BAA23" s="87"/>
      <c r="BAB23" s="87"/>
      <c r="BAC23" s="87"/>
      <c r="BAD23" s="87"/>
      <c r="BAE23" s="87"/>
      <c r="BAF23" s="87"/>
      <c r="BAG23" s="87"/>
      <c r="BAH23" s="87"/>
      <c r="BAI23" s="87"/>
      <c r="BAJ23" s="87"/>
      <c r="BAK23" s="87"/>
      <c r="BAL23" s="87"/>
      <c r="BAM23" s="87"/>
      <c r="BAN23" s="87"/>
      <c r="BAO23" s="87"/>
      <c r="BAP23" s="87"/>
      <c r="BAQ23" s="87"/>
      <c r="BAR23" s="87"/>
      <c r="BAS23" s="87"/>
      <c r="BAT23" s="87"/>
      <c r="BAU23" s="87"/>
      <c r="BAV23" s="87"/>
      <c r="BAW23" s="87"/>
      <c r="BAX23" s="87"/>
      <c r="BAY23" s="87"/>
      <c r="BAZ23" s="87"/>
      <c r="BBA23" s="87"/>
      <c r="BBB23" s="87"/>
      <c r="BBC23" s="87"/>
      <c r="BBD23" s="87"/>
      <c r="BBE23" s="87"/>
      <c r="BBF23" s="87"/>
      <c r="BBG23" s="87"/>
      <c r="BBH23" s="87"/>
      <c r="BBI23" s="87"/>
      <c r="BBJ23" s="87"/>
      <c r="BBK23" s="87"/>
      <c r="BBL23" s="87"/>
      <c r="BBM23" s="87"/>
      <c r="BBN23" s="87"/>
      <c r="BBO23" s="87"/>
      <c r="BBP23" s="87"/>
      <c r="BBQ23" s="87"/>
      <c r="BBR23" s="87"/>
      <c r="BBS23" s="87"/>
      <c r="BBT23" s="87"/>
      <c r="BBU23" s="87"/>
      <c r="BBV23" s="87"/>
      <c r="BBW23" s="87"/>
      <c r="BBX23" s="87"/>
      <c r="BBY23" s="87"/>
      <c r="BBZ23" s="87"/>
      <c r="BCA23" s="87"/>
      <c r="BCB23" s="87"/>
      <c r="BCC23" s="87"/>
      <c r="BCD23" s="87"/>
      <c r="BCE23" s="87"/>
      <c r="BCF23" s="87"/>
      <c r="BCG23" s="87"/>
      <c r="BCH23" s="87"/>
      <c r="BCI23" s="87"/>
      <c r="BCJ23" s="87"/>
      <c r="BCK23" s="87"/>
      <c r="BCL23" s="87"/>
      <c r="BCM23" s="87"/>
      <c r="BCN23" s="87"/>
      <c r="BCO23" s="87"/>
      <c r="BCP23" s="87"/>
      <c r="BCQ23" s="87"/>
      <c r="BCR23" s="87"/>
      <c r="BCS23" s="87"/>
      <c r="BCT23" s="87"/>
      <c r="BCU23" s="87"/>
      <c r="BCV23" s="87"/>
      <c r="BCW23" s="87"/>
      <c r="BCX23" s="87"/>
      <c r="BCY23" s="87"/>
      <c r="BCZ23" s="87"/>
      <c r="BDA23" s="87"/>
      <c r="BDB23" s="87"/>
      <c r="BDC23" s="87"/>
      <c r="BDD23" s="87"/>
      <c r="BDE23" s="87"/>
      <c r="BDF23" s="87"/>
      <c r="BDG23" s="87"/>
      <c r="BDH23" s="87"/>
      <c r="BDI23" s="87"/>
      <c r="BDJ23" s="87"/>
      <c r="BDK23" s="87"/>
      <c r="BDL23" s="87"/>
      <c r="BDM23" s="87"/>
      <c r="BDN23" s="87"/>
      <c r="BDO23" s="87"/>
      <c r="BDP23" s="87"/>
      <c r="BDQ23" s="87"/>
      <c r="BDR23" s="87"/>
      <c r="BDS23" s="87"/>
      <c r="BDT23" s="87"/>
      <c r="BDU23" s="87"/>
      <c r="BDV23" s="87"/>
      <c r="BDW23" s="87"/>
      <c r="BDX23" s="87"/>
      <c r="BDY23" s="87"/>
      <c r="BDZ23" s="87"/>
      <c r="BEA23" s="87"/>
      <c r="BEB23" s="87"/>
      <c r="BEC23" s="87"/>
      <c r="BED23" s="87"/>
      <c r="BEE23" s="87"/>
      <c r="BEF23" s="87"/>
      <c r="BEG23" s="87"/>
      <c r="BEH23" s="87"/>
      <c r="BEI23" s="87"/>
      <c r="BEJ23" s="87"/>
      <c r="BEK23" s="87"/>
      <c r="BEL23" s="87"/>
      <c r="BEM23" s="87"/>
      <c r="BEN23" s="87"/>
      <c r="BEO23" s="87"/>
      <c r="BEP23" s="87"/>
      <c r="BEQ23" s="87"/>
      <c r="BER23" s="87"/>
      <c r="BES23" s="87"/>
      <c r="BET23" s="87"/>
      <c r="BEU23" s="87"/>
      <c r="BEV23" s="87"/>
      <c r="BEW23" s="87"/>
      <c r="BEX23" s="87"/>
      <c r="BEY23" s="87"/>
      <c r="BEZ23" s="87"/>
      <c r="BFA23" s="87"/>
      <c r="BFB23" s="87"/>
      <c r="BFC23" s="87"/>
      <c r="BFD23" s="87"/>
      <c r="BFE23" s="87"/>
      <c r="BFF23" s="87"/>
      <c r="BFG23" s="87"/>
      <c r="BFH23" s="87"/>
      <c r="BFI23" s="87"/>
      <c r="BFJ23" s="87"/>
      <c r="BFK23" s="87"/>
      <c r="BFL23" s="87"/>
      <c r="BFM23" s="87"/>
      <c r="BFN23" s="87"/>
      <c r="BFO23" s="87"/>
      <c r="BFP23" s="87"/>
      <c r="BFQ23" s="87"/>
      <c r="BFR23" s="87"/>
      <c r="BFS23" s="87"/>
      <c r="BFT23" s="87"/>
      <c r="BFU23" s="87"/>
      <c r="BFV23" s="87"/>
      <c r="BFW23" s="87"/>
      <c r="BFX23" s="87"/>
      <c r="BFY23" s="87"/>
      <c r="BFZ23" s="87"/>
      <c r="BGA23" s="87"/>
      <c r="BGB23" s="87"/>
      <c r="BGC23" s="87"/>
      <c r="BGD23" s="87"/>
      <c r="BGE23" s="87"/>
      <c r="BGF23" s="87"/>
      <c r="BGG23" s="87"/>
      <c r="BGH23" s="87"/>
      <c r="BGI23" s="87"/>
      <c r="BGJ23" s="87"/>
      <c r="BGK23" s="87"/>
      <c r="BGL23" s="87"/>
      <c r="BGM23" s="87"/>
      <c r="BGN23" s="87"/>
      <c r="BGO23" s="87"/>
      <c r="BGP23" s="87"/>
      <c r="BGQ23" s="87"/>
      <c r="BGR23" s="87"/>
      <c r="BGS23" s="87"/>
      <c r="BGT23" s="87"/>
      <c r="BGU23" s="87"/>
      <c r="BGV23" s="87"/>
      <c r="BGW23" s="87"/>
      <c r="BGX23" s="87"/>
      <c r="BGY23" s="87"/>
      <c r="BGZ23" s="87"/>
      <c r="BHA23" s="87"/>
      <c r="BHB23" s="87"/>
      <c r="BHC23" s="87"/>
      <c r="BHD23" s="87"/>
      <c r="BHE23" s="87"/>
      <c r="BHF23" s="87"/>
      <c r="BHG23" s="87"/>
      <c r="BHH23" s="87"/>
      <c r="BHI23" s="87"/>
      <c r="BHJ23" s="87"/>
      <c r="BHK23" s="87"/>
      <c r="BHL23" s="87"/>
      <c r="BHM23" s="87"/>
      <c r="BHN23" s="87"/>
      <c r="BHO23" s="87"/>
      <c r="BHP23" s="87"/>
      <c r="BHQ23" s="87"/>
      <c r="BHR23" s="87"/>
      <c r="BHS23" s="87"/>
      <c r="BHT23" s="87"/>
      <c r="BHU23" s="87"/>
      <c r="BHV23" s="87"/>
      <c r="BHW23" s="87"/>
      <c r="BHX23" s="87"/>
      <c r="BHY23" s="87"/>
      <c r="BHZ23" s="87"/>
      <c r="BIA23" s="87"/>
      <c r="BIB23" s="87"/>
      <c r="BIC23" s="87"/>
      <c r="BID23" s="87"/>
      <c r="BIE23" s="87"/>
      <c r="BIF23" s="87"/>
      <c r="BIG23" s="87"/>
      <c r="BIH23" s="87"/>
      <c r="BII23" s="87"/>
      <c r="BIJ23" s="87"/>
      <c r="BIK23" s="87"/>
      <c r="BIL23" s="87"/>
      <c r="BIM23" s="87"/>
      <c r="BIN23" s="87"/>
      <c r="BIO23" s="87"/>
      <c r="BIP23" s="87"/>
      <c r="BIQ23" s="87"/>
      <c r="BIR23" s="87"/>
      <c r="BIS23" s="87"/>
      <c r="BIT23" s="87"/>
      <c r="BIU23" s="87"/>
      <c r="BIV23" s="87"/>
      <c r="BIW23" s="87"/>
      <c r="BIX23" s="87"/>
      <c r="BIY23" s="87"/>
      <c r="BIZ23" s="87"/>
      <c r="BJA23" s="87"/>
      <c r="BJB23" s="87"/>
      <c r="BJC23" s="87"/>
      <c r="BJD23" s="87"/>
      <c r="BJE23" s="87"/>
      <c r="BJF23" s="87"/>
      <c r="BJG23" s="87"/>
      <c r="BJH23" s="87"/>
      <c r="BJI23" s="87"/>
      <c r="BJJ23" s="87"/>
      <c r="BJK23" s="87"/>
      <c r="BJL23" s="87"/>
      <c r="BJM23" s="87"/>
      <c r="BJN23" s="87"/>
      <c r="BJO23" s="87"/>
      <c r="BJP23" s="87"/>
      <c r="BJQ23" s="87"/>
      <c r="BJR23" s="87"/>
      <c r="BJS23" s="87"/>
      <c r="BJT23" s="87"/>
      <c r="BJU23" s="87"/>
      <c r="BJV23" s="87"/>
      <c r="BJW23" s="87"/>
      <c r="BJX23" s="87"/>
      <c r="BJY23" s="87"/>
      <c r="BJZ23" s="87"/>
      <c r="BKA23" s="87"/>
      <c r="BKB23" s="87"/>
      <c r="BKC23" s="87"/>
      <c r="BKD23" s="87"/>
      <c r="BKE23" s="87"/>
      <c r="BKF23" s="87"/>
      <c r="BKG23" s="87"/>
      <c r="BKH23" s="87"/>
      <c r="BKI23" s="87"/>
      <c r="BKJ23" s="87"/>
      <c r="BKK23" s="87"/>
      <c r="BKL23" s="87"/>
      <c r="BKM23" s="87"/>
      <c r="BKN23" s="87"/>
      <c r="BKO23" s="87"/>
      <c r="BKP23" s="87"/>
      <c r="BKQ23" s="87"/>
      <c r="BKR23" s="87"/>
      <c r="BKS23" s="87"/>
      <c r="BKT23" s="87"/>
      <c r="BKU23" s="87"/>
      <c r="BKV23" s="87"/>
      <c r="BKW23" s="87"/>
      <c r="BKX23" s="87"/>
      <c r="BKY23" s="87"/>
      <c r="BKZ23" s="87"/>
      <c r="BLA23" s="87"/>
      <c r="BLB23" s="87"/>
      <c r="BLC23" s="87"/>
      <c r="BLD23" s="87"/>
      <c r="BLE23" s="87"/>
      <c r="BLF23" s="87"/>
      <c r="BLG23" s="87"/>
      <c r="BLH23" s="87"/>
      <c r="BLI23" s="87"/>
      <c r="BLJ23" s="87"/>
      <c r="BLK23" s="87"/>
      <c r="BLL23" s="87"/>
      <c r="BLM23" s="87"/>
      <c r="BLN23" s="87"/>
      <c r="BLO23" s="87"/>
      <c r="BLP23" s="87"/>
      <c r="BLQ23" s="87"/>
      <c r="BLR23" s="87"/>
      <c r="BLS23" s="87"/>
      <c r="BLT23" s="87"/>
      <c r="BLU23" s="87"/>
      <c r="BLV23" s="87"/>
      <c r="BLW23" s="87"/>
      <c r="BLX23" s="87"/>
      <c r="BLY23" s="87"/>
      <c r="BLZ23" s="87"/>
      <c r="BMA23" s="87"/>
      <c r="BMB23" s="87"/>
      <c r="BMC23" s="87"/>
      <c r="BMD23" s="87"/>
      <c r="BME23" s="87"/>
      <c r="BMF23" s="87"/>
      <c r="BMG23" s="87"/>
      <c r="BMH23" s="87"/>
      <c r="BMI23" s="87"/>
      <c r="BMJ23" s="87"/>
      <c r="BMK23" s="87"/>
      <c r="BML23" s="87"/>
      <c r="BMM23" s="87"/>
      <c r="BMN23" s="87"/>
      <c r="BMO23" s="87"/>
      <c r="BMP23" s="87"/>
      <c r="BMQ23" s="87"/>
      <c r="BMR23" s="87"/>
      <c r="BMS23" s="87"/>
      <c r="BMT23" s="87"/>
      <c r="BMU23" s="87"/>
      <c r="BMV23" s="87"/>
      <c r="BMW23" s="87"/>
      <c r="BMX23" s="87"/>
      <c r="BMY23" s="87"/>
      <c r="BMZ23" s="87"/>
      <c r="BNA23" s="87"/>
      <c r="BNB23" s="87"/>
      <c r="BNC23" s="87"/>
      <c r="BND23" s="87"/>
      <c r="BNE23" s="87"/>
      <c r="BNF23" s="87"/>
      <c r="BNG23" s="87"/>
      <c r="BNH23" s="87"/>
      <c r="BNI23" s="87"/>
      <c r="BNJ23" s="87"/>
      <c r="BNK23" s="87"/>
      <c r="BNL23" s="87"/>
      <c r="BNM23" s="87"/>
      <c r="BNN23" s="87"/>
      <c r="BNO23" s="87"/>
      <c r="BNP23" s="87"/>
      <c r="BNQ23" s="87"/>
      <c r="BNR23" s="87"/>
      <c r="BNS23" s="87"/>
      <c r="BNT23" s="87"/>
      <c r="BNU23" s="87"/>
      <c r="BNV23" s="87"/>
      <c r="BNW23" s="87"/>
      <c r="BNX23" s="87"/>
      <c r="BNY23" s="87"/>
      <c r="BNZ23" s="87"/>
      <c r="BOA23" s="87"/>
      <c r="BOB23" s="87"/>
      <c r="BOC23" s="87"/>
      <c r="BOD23" s="87"/>
      <c r="BOE23" s="87"/>
      <c r="BOF23" s="87"/>
      <c r="BOG23" s="87"/>
      <c r="BOH23" s="87"/>
      <c r="BOI23" s="87"/>
      <c r="BOJ23" s="87"/>
      <c r="BOK23" s="87"/>
      <c r="BOL23" s="87"/>
      <c r="BOM23" s="87"/>
      <c r="BON23" s="87"/>
      <c r="BOO23" s="87"/>
      <c r="BOP23" s="87"/>
      <c r="BOQ23" s="87"/>
      <c r="BOR23" s="87"/>
      <c r="BOS23" s="87"/>
      <c r="BOT23" s="87"/>
      <c r="BOU23" s="87"/>
      <c r="BOV23" s="87"/>
      <c r="BOW23" s="87"/>
      <c r="BOX23" s="87"/>
      <c r="BOY23" s="87"/>
      <c r="BOZ23" s="87"/>
      <c r="BPA23" s="87"/>
      <c r="BPB23" s="87"/>
      <c r="BPC23" s="87"/>
      <c r="BPD23" s="87"/>
      <c r="BPE23" s="87"/>
      <c r="BPF23" s="87"/>
      <c r="BPG23" s="87"/>
      <c r="BPH23" s="87"/>
      <c r="BPI23" s="87"/>
      <c r="BPJ23" s="87"/>
      <c r="BPK23" s="87"/>
      <c r="BPL23" s="87"/>
      <c r="BPM23" s="87"/>
      <c r="BPN23" s="87"/>
      <c r="BPO23" s="87"/>
      <c r="BPP23" s="87"/>
      <c r="BPQ23" s="87"/>
      <c r="BPR23" s="87"/>
      <c r="BPS23" s="87"/>
      <c r="BPT23" s="87"/>
      <c r="BPU23" s="87"/>
      <c r="BPV23" s="87"/>
      <c r="BPW23" s="87"/>
      <c r="BPX23" s="87"/>
      <c r="BPY23" s="87"/>
      <c r="BPZ23" s="87"/>
      <c r="BQA23" s="87"/>
      <c r="BQB23" s="87"/>
      <c r="BQC23" s="87"/>
      <c r="BQD23" s="87"/>
      <c r="BQE23" s="87"/>
      <c r="BQF23" s="87"/>
      <c r="BQG23" s="87"/>
      <c r="BQH23" s="87"/>
      <c r="BQI23" s="87"/>
      <c r="BQJ23" s="87"/>
      <c r="BQK23" s="87"/>
      <c r="BQL23" s="87"/>
      <c r="BQM23" s="87"/>
      <c r="BQN23" s="87"/>
      <c r="BQO23" s="87"/>
      <c r="BQP23" s="87"/>
      <c r="BQQ23" s="87"/>
      <c r="BQR23" s="87"/>
      <c r="BQS23" s="87"/>
      <c r="BQT23" s="87"/>
      <c r="BQU23" s="87"/>
      <c r="BQV23" s="87"/>
      <c r="BQW23" s="87"/>
      <c r="BQX23" s="87"/>
      <c r="BQY23" s="87"/>
      <c r="BQZ23" s="87"/>
      <c r="BRA23" s="87"/>
      <c r="BRB23" s="87"/>
      <c r="BRC23" s="87"/>
      <c r="BRD23" s="87"/>
      <c r="BRE23" s="87"/>
      <c r="BRF23" s="87"/>
      <c r="BRG23" s="87"/>
      <c r="BRH23" s="87"/>
      <c r="BRI23" s="87"/>
      <c r="BRJ23" s="87"/>
      <c r="BRK23" s="87"/>
      <c r="BRL23" s="87"/>
      <c r="BRM23" s="87"/>
      <c r="BRN23" s="87"/>
      <c r="BRO23" s="87"/>
      <c r="BRP23" s="87"/>
      <c r="BRQ23" s="87"/>
      <c r="BRR23" s="87"/>
      <c r="BRS23" s="87"/>
      <c r="BRT23" s="87"/>
      <c r="BRU23" s="87"/>
      <c r="BRV23" s="87"/>
      <c r="BRW23" s="87"/>
      <c r="BRX23" s="87"/>
      <c r="BRY23" s="87"/>
      <c r="BRZ23" s="87"/>
      <c r="BSA23" s="87"/>
      <c r="BSB23" s="87"/>
      <c r="BSC23" s="87"/>
      <c r="BSD23" s="87"/>
      <c r="BSE23" s="87"/>
      <c r="BSF23" s="87"/>
      <c r="BSG23" s="87"/>
      <c r="BSH23" s="87"/>
      <c r="BSI23" s="87"/>
      <c r="BSJ23" s="87"/>
      <c r="BSK23" s="87"/>
      <c r="BSL23" s="87"/>
      <c r="BSM23" s="87"/>
      <c r="BSN23" s="87"/>
      <c r="BSO23" s="87"/>
      <c r="BSP23" s="87"/>
      <c r="BSQ23" s="87"/>
      <c r="BSR23" s="87"/>
      <c r="BSS23" s="87"/>
      <c r="BST23" s="87"/>
      <c r="BSU23" s="87"/>
      <c r="BSV23" s="87"/>
      <c r="BSW23" s="87"/>
      <c r="BSX23" s="87"/>
      <c r="BSY23" s="87"/>
      <c r="BSZ23" s="87"/>
      <c r="BTA23" s="87"/>
      <c r="BTB23" s="87"/>
      <c r="BTC23" s="87"/>
      <c r="BTD23" s="87"/>
      <c r="BTE23" s="87"/>
      <c r="BTF23" s="87"/>
      <c r="BTG23" s="87"/>
      <c r="BTH23" s="87"/>
      <c r="BTI23" s="87"/>
      <c r="BTJ23" s="87"/>
      <c r="BTK23" s="87"/>
      <c r="BTL23" s="87"/>
      <c r="BTM23" s="87"/>
      <c r="BTN23" s="87"/>
      <c r="BTO23" s="87"/>
      <c r="BTP23" s="87"/>
      <c r="BTQ23" s="87"/>
      <c r="BTR23" s="87"/>
      <c r="BTS23" s="87"/>
      <c r="BTT23" s="87"/>
      <c r="BTU23" s="87"/>
      <c r="BTV23" s="87"/>
      <c r="BTW23" s="87"/>
      <c r="BTX23" s="87"/>
      <c r="BTY23" s="87"/>
      <c r="BTZ23" s="87"/>
      <c r="BUA23" s="87"/>
      <c r="BUB23" s="87"/>
      <c r="BUC23" s="87"/>
      <c r="BUD23" s="87"/>
      <c r="BUE23" s="87"/>
      <c r="BUF23" s="87"/>
      <c r="BUG23" s="87"/>
      <c r="BUH23" s="87"/>
      <c r="BUI23" s="87"/>
      <c r="BUJ23" s="87"/>
      <c r="BUK23" s="87"/>
      <c r="BUL23" s="87"/>
      <c r="BUM23" s="87"/>
      <c r="BUN23" s="87"/>
      <c r="BUO23" s="87"/>
      <c r="BUP23" s="87"/>
      <c r="BUQ23" s="87"/>
      <c r="BUR23" s="87"/>
      <c r="BUS23" s="87"/>
      <c r="BUT23" s="87"/>
      <c r="BUU23" s="87"/>
      <c r="BUV23" s="87"/>
      <c r="BUW23" s="87"/>
      <c r="BUX23" s="87"/>
      <c r="BUY23" s="87"/>
      <c r="BUZ23" s="87"/>
      <c r="BVA23" s="87"/>
      <c r="BVB23" s="87"/>
      <c r="BVC23" s="87"/>
      <c r="BVD23" s="87"/>
      <c r="BVE23" s="87"/>
      <c r="BVF23" s="87"/>
      <c r="BVG23" s="87"/>
      <c r="BVH23" s="87"/>
      <c r="BVI23" s="87"/>
      <c r="BVJ23" s="87"/>
      <c r="BVK23" s="87"/>
      <c r="BVL23" s="87"/>
      <c r="BVM23" s="87"/>
      <c r="BVN23" s="87"/>
      <c r="BVO23" s="87"/>
      <c r="BVP23" s="87"/>
      <c r="BVQ23" s="87"/>
      <c r="BVR23" s="87"/>
      <c r="BVS23" s="87"/>
      <c r="BVT23" s="87"/>
      <c r="BVU23" s="87"/>
      <c r="BVV23" s="87"/>
      <c r="BVW23" s="87"/>
      <c r="BVX23" s="87"/>
      <c r="BVY23" s="87"/>
      <c r="BVZ23" s="87"/>
      <c r="BWA23" s="87"/>
      <c r="BWB23" s="87"/>
      <c r="BWC23" s="87"/>
      <c r="BWD23" s="87"/>
      <c r="BWE23" s="87"/>
      <c r="BWF23" s="87"/>
      <c r="BWG23" s="87"/>
      <c r="BWH23" s="87"/>
      <c r="BWI23" s="87"/>
      <c r="BWJ23" s="87"/>
      <c r="BWK23" s="87"/>
      <c r="BWL23" s="87"/>
      <c r="BWM23" s="87"/>
      <c r="BWN23" s="87"/>
      <c r="BWO23" s="87"/>
      <c r="BWP23" s="87"/>
      <c r="BWQ23" s="87"/>
      <c r="BWR23" s="87"/>
      <c r="BWS23" s="87"/>
      <c r="BWT23" s="87"/>
      <c r="BWU23" s="87"/>
      <c r="BWV23" s="87"/>
      <c r="BWW23" s="87"/>
      <c r="BWX23" s="87"/>
      <c r="BWY23" s="87"/>
      <c r="BWZ23" s="87"/>
      <c r="BXA23" s="87"/>
      <c r="BXB23" s="87"/>
      <c r="BXC23" s="87"/>
      <c r="BXD23" s="87"/>
      <c r="BXE23" s="87"/>
      <c r="BXF23" s="87"/>
      <c r="BXG23" s="87"/>
      <c r="BXH23" s="87"/>
      <c r="BXI23" s="87"/>
      <c r="BXJ23" s="87"/>
      <c r="BXK23" s="87"/>
      <c r="BXL23" s="87"/>
      <c r="BXM23" s="87"/>
      <c r="BXN23" s="87"/>
      <c r="BXO23" s="87"/>
      <c r="BXP23" s="87"/>
      <c r="BXQ23" s="87"/>
      <c r="BXR23" s="87"/>
      <c r="BXS23" s="87"/>
      <c r="BXT23" s="87"/>
      <c r="BXU23" s="87"/>
      <c r="BXV23" s="87"/>
      <c r="BXW23" s="87"/>
      <c r="BXX23" s="87"/>
      <c r="BXY23" s="87"/>
      <c r="BXZ23" s="87"/>
      <c r="BYA23" s="87"/>
      <c r="BYB23" s="87"/>
      <c r="BYC23" s="87"/>
      <c r="BYD23" s="87"/>
      <c r="BYE23" s="87"/>
      <c r="BYF23" s="87"/>
      <c r="BYG23" s="87"/>
      <c r="BYH23" s="87"/>
      <c r="BYI23" s="87"/>
      <c r="BYJ23" s="87"/>
      <c r="BYK23" s="87"/>
      <c r="BYL23" s="87"/>
      <c r="BYM23" s="87"/>
      <c r="BYN23" s="87"/>
      <c r="BYO23" s="87"/>
      <c r="BYP23" s="87"/>
      <c r="BYQ23" s="87"/>
      <c r="BYR23" s="87"/>
      <c r="BYS23" s="87"/>
      <c r="BYT23" s="87"/>
      <c r="BYU23" s="87"/>
      <c r="BYV23" s="87"/>
      <c r="BYW23" s="87"/>
      <c r="BYX23" s="87"/>
      <c r="BYY23" s="87"/>
      <c r="BYZ23" s="87"/>
      <c r="BZA23" s="87"/>
      <c r="BZB23" s="87"/>
      <c r="BZC23" s="87"/>
      <c r="BZD23" s="87"/>
      <c r="BZE23" s="87"/>
      <c r="BZF23" s="87"/>
      <c r="BZG23" s="87"/>
      <c r="BZH23" s="87"/>
      <c r="BZI23" s="87"/>
      <c r="BZJ23" s="87"/>
      <c r="BZK23" s="87"/>
      <c r="BZL23" s="87"/>
      <c r="BZM23" s="87"/>
      <c r="BZN23" s="87"/>
      <c r="BZO23" s="87"/>
      <c r="BZP23" s="87"/>
      <c r="BZQ23" s="87"/>
      <c r="BZR23" s="87"/>
      <c r="BZS23" s="87"/>
      <c r="BZT23" s="87"/>
      <c r="BZU23" s="87"/>
      <c r="BZV23" s="87"/>
      <c r="BZW23" s="87"/>
      <c r="BZX23" s="87"/>
      <c r="BZY23" s="87"/>
      <c r="BZZ23" s="87"/>
      <c r="CAA23" s="87"/>
      <c r="CAB23" s="87"/>
      <c r="CAC23" s="87"/>
      <c r="CAD23" s="87"/>
      <c r="CAE23" s="87"/>
      <c r="CAF23" s="87"/>
      <c r="CAG23" s="87"/>
      <c r="CAH23" s="87"/>
      <c r="CAI23" s="87"/>
      <c r="CAJ23" s="87"/>
      <c r="CAK23" s="87"/>
      <c r="CAL23" s="87"/>
      <c r="CAM23" s="87"/>
      <c r="CAN23" s="87"/>
      <c r="CAO23" s="87"/>
      <c r="CAP23" s="87"/>
      <c r="CAQ23" s="87"/>
      <c r="CAR23" s="87"/>
      <c r="CAS23" s="87"/>
      <c r="CAT23" s="87"/>
      <c r="CAU23" s="87"/>
      <c r="CAV23" s="87"/>
      <c r="CAW23" s="87"/>
      <c r="CAX23" s="87"/>
      <c r="CAY23" s="87"/>
      <c r="CAZ23" s="87"/>
      <c r="CBA23" s="87"/>
      <c r="CBB23" s="87"/>
      <c r="CBC23" s="87"/>
      <c r="CBD23" s="87"/>
      <c r="CBE23" s="87"/>
      <c r="CBF23" s="87"/>
      <c r="CBG23" s="87"/>
      <c r="CBH23" s="87"/>
      <c r="CBI23" s="87"/>
      <c r="CBJ23" s="87"/>
      <c r="CBK23" s="87"/>
      <c r="CBL23" s="87"/>
      <c r="CBM23" s="87"/>
      <c r="CBN23" s="87"/>
      <c r="CBO23" s="87"/>
      <c r="CBP23" s="87"/>
      <c r="CBQ23" s="87"/>
      <c r="CBR23" s="87"/>
      <c r="CBS23" s="87"/>
      <c r="CBT23" s="87"/>
      <c r="CBU23" s="87"/>
      <c r="CBV23" s="87"/>
      <c r="CBW23" s="87"/>
      <c r="CBX23" s="87"/>
      <c r="CBY23" s="87"/>
      <c r="CBZ23" s="87"/>
      <c r="CCA23" s="87"/>
      <c r="CCB23" s="87"/>
      <c r="CCC23" s="87"/>
      <c r="CCD23" s="87"/>
      <c r="CCE23" s="87"/>
      <c r="CCF23" s="87"/>
      <c r="CCG23" s="87"/>
      <c r="CCH23" s="87"/>
      <c r="CCI23" s="87"/>
      <c r="CCJ23" s="87"/>
      <c r="CCK23" s="87"/>
      <c r="CCL23" s="87"/>
      <c r="CCM23" s="87"/>
      <c r="CCN23" s="87"/>
      <c r="CCO23" s="87"/>
      <c r="CCP23" s="87"/>
      <c r="CCQ23" s="87"/>
      <c r="CCR23" s="87"/>
      <c r="CCS23" s="87"/>
      <c r="CCT23" s="87"/>
      <c r="CCU23" s="87"/>
      <c r="CCV23" s="87"/>
      <c r="CCW23" s="87"/>
      <c r="CCX23" s="87"/>
      <c r="CCY23" s="87"/>
      <c r="CCZ23" s="87"/>
      <c r="CDA23" s="87"/>
      <c r="CDB23" s="87"/>
      <c r="CDC23" s="87"/>
      <c r="CDD23" s="87"/>
      <c r="CDE23" s="87"/>
      <c r="CDF23" s="87"/>
      <c r="CDG23" s="87"/>
      <c r="CDH23" s="87"/>
      <c r="CDI23" s="87"/>
      <c r="CDJ23" s="87"/>
      <c r="CDK23" s="87"/>
      <c r="CDL23" s="87"/>
      <c r="CDM23" s="87"/>
      <c r="CDN23" s="87"/>
      <c r="CDO23" s="87"/>
      <c r="CDP23" s="87"/>
      <c r="CDQ23" s="87"/>
      <c r="CDR23" s="87"/>
      <c r="CDS23" s="87"/>
      <c r="CDT23" s="87"/>
      <c r="CDU23" s="87"/>
      <c r="CDV23" s="87"/>
      <c r="CDW23" s="87"/>
      <c r="CDX23" s="87"/>
      <c r="CDY23" s="87"/>
      <c r="CDZ23" s="87"/>
      <c r="CEA23" s="87"/>
      <c r="CEB23" s="87"/>
      <c r="CEC23" s="87"/>
      <c r="CED23" s="87"/>
      <c r="CEE23" s="87"/>
      <c r="CEF23" s="87"/>
      <c r="CEG23" s="87"/>
      <c r="CEH23" s="87"/>
      <c r="CEI23" s="87"/>
      <c r="CEJ23" s="87"/>
      <c r="CEK23" s="87"/>
      <c r="CEL23" s="87"/>
      <c r="CEM23" s="87"/>
      <c r="CEN23" s="87"/>
      <c r="CEO23" s="87"/>
      <c r="CEP23" s="87"/>
      <c r="CEQ23" s="87"/>
      <c r="CER23" s="87"/>
      <c r="CES23" s="87"/>
      <c r="CET23" s="87"/>
      <c r="CEU23" s="87"/>
      <c r="CEV23" s="87"/>
      <c r="CEW23" s="87"/>
      <c r="CEX23" s="87"/>
      <c r="CEY23" s="87"/>
      <c r="CEZ23" s="87"/>
      <c r="CFA23" s="87"/>
      <c r="CFB23" s="87"/>
      <c r="CFC23" s="87"/>
      <c r="CFD23" s="87"/>
      <c r="CFE23" s="87"/>
      <c r="CFF23" s="87"/>
      <c r="CFG23" s="87"/>
      <c r="CFH23" s="87"/>
      <c r="CFI23" s="87"/>
      <c r="CFJ23" s="87"/>
      <c r="CFK23" s="87"/>
      <c r="CFL23" s="87"/>
      <c r="CFM23" s="87"/>
      <c r="CFN23" s="87"/>
      <c r="CFO23" s="87"/>
      <c r="CFP23" s="87"/>
      <c r="CFQ23" s="87"/>
      <c r="CFR23" s="87"/>
      <c r="CFS23" s="87"/>
      <c r="CFT23" s="87"/>
      <c r="CFU23" s="87"/>
      <c r="CFV23" s="87"/>
      <c r="CFW23" s="87"/>
      <c r="CFX23" s="87"/>
      <c r="CFY23" s="87"/>
      <c r="CFZ23" s="87"/>
      <c r="CGA23" s="87"/>
      <c r="CGB23" s="87"/>
      <c r="CGC23" s="87"/>
      <c r="CGD23" s="87"/>
      <c r="CGE23" s="87"/>
      <c r="CGF23" s="87"/>
      <c r="CGG23" s="87"/>
      <c r="CGH23" s="87"/>
      <c r="CGI23" s="87"/>
      <c r="CGJ23" s="87"/>
      <c r="CGK23" s="87"/>
      <c r="CGL23" s="87"/>
      <c r="CGM23" s="87"/>
      <c r="CGN23" s="87"/>
      <c r="CGO23" s="87"/>
      <c r="CGP23" s="87"/>
      <c r="CGQ23" s="87"/>
      <c r="CGR23" s="87"/>
      <c r="CGS23" s="87"/>
      <c r="CGT23" s="87"/>
      <c r="CGU23" s="87"/>
      <c r="CGV23" s="87"/>
      <c r="CGW23" s="87"/>
      <c r="CGX23" s="87"/>
      <c r="CGY23" s="87"/>
      <c r="CGZ23" s="87"/>
      <c r="CHA23" s="87"/>
      <c r="CHB23" s="87"/>
      <c r="CHC23" s="87"/>
      <c r="CHD23" s="87"/>
      <c r="CHE23" s="87"/>
      <c r="CHF23" s="87"/>
      <c r="CHG23" s="87"/>
      <c r="CHH23" s="87"/>
      <c r="CHI23" s="87"/>
      <c r="CHJ23" s="87"/>
      <c r="CHK23" s="87"/>
      <c r="CHL23" s="87"/>
      <c r="CHM23" s="87"/>
      <c r="CHN23" s="87"/>
      <c r="CHO23" s="87"/>
      <c r="CHP23" s="87"/>
      <c r="CHQ23" s="87"/>
      <c r="CHR23" s="87"/>
      <c r="CHS23" s="87"/>
      <c r="CHT23" s="87"/>
      <c r="CHU23" s="87"/>
      <c r="CHV23" s="87"/>
      <c r="CHW23" s="87"/>
      <c r="CHX23" s="87"/>
      <c r="CHY23" s="87"/>
      <c r="CHZ23" s="87"/>
      <c r="CIA23" s="87"/>
      <c r="CIB23" s="87"/>
      <c r="CIC23" s="87"/>
      <c r="CID23" s="87"/>
      <c r="CIE23" s="87"/>
      <c r="CIF23" s="87"/>
      <c r="CIG23" s="87"/>
      <c r="CIH23" s="87"/>
      <c r="CII23" s="87"/>
      <c r="CIJ23" s="87"/>
      <c r="CIK23" s="87"/>
      <c r="CIL23" s="87"/>
      <c r="CIM23" s="87"/>
      <c r="CIN23" s="87"/>
      <c r="CIO23" s="87"/>
      <c r="CIP23" s="87"/>
      <c r="CIQ23" s="87"/>
      <c r="CIR23" s="87"/>
      <c r="CIS23" s="87"/>
      <c r="CIT23" s="87"/>
      <c r="CIU23" s="87"/>
      <c r="CIV23" s="87"/>
      <c r="CIW23" s="87"/>
      <c r="CIX23" s="87"/>
      <c r="CIY23" s="87"/>
      <c r="CIZ23" s="87"/>
      <c r="CJA23" s="87"/>
      <c r="CJB23" s="87"/>
      <c r="CJC23" s="87"/>
      <c r="CJD23" s="87"/>
      <c r="CJE23" s="87"/>
      <c r="CJF23" s="87"/>
      <c r="CJG23" s="87"/>
      <c r="CJH23" s="87"/>
      <c r="CJI23" s="87"/>
      <c r="CJJ23" s="87"/>
      <c r="CJK23" s="87"/>
      <c r="CJL23" s="87"/>
      <c r="CJM23" s="87"/>
      <c r="CJN23" s="87"/>
      <c r="CJO23" s="87"/>
      <c r="CJP23" s="87"/>
      <c r="CJQ23" s="87"/>
      <c r="CJR23" s="87"/>
      <c r="CJS23" s="87"/>
      <c r="CJT23" s="87"/>
      <c r="CJU23" s="87"/>
      <c r="CJV23" s="87"/>
      <c r="CJW23" s="87"/>
      <c r="CJX23" s="87"/>
      <c r="CJY23" s="87"/>
      <c r="CJZ23" s="87"/>
      <c r="CKA23" s="87"/>
      <c r="CKB23" s="87"/>
      <c r="CKC23" s="87"/>
      <c r="CKD23" s="87"/>
      <c r="CKE23" s="87"/>
      <c r="CKF23" s="87"/>
      <c r="CKG23" s="87"/>
      <c r="CKH23" s="87"/>
      <c r="CKI23" s="87"/>
      <c r="CKJ23" s="87"/>
      <c r="CKK23" s="87"/>
      <c r="CKL23" s="87"/>
      <c r="CKM23" s="87"/>
      <c r="CKN23" s="87"/>
      <c r="CKO23" s="87"/>
      <c r="CKP23" s="87"/>
      <c r="CKQ23" s="87"/>
      <c r="CKR23" s="87"/>
      <c r="CKS23" s="87"/>
      <c r="CKT23" s="87"/>
      <c r="CKU23" s="87"/>
      <c r="CKV23" s="87"/>
      <c r="CKW23" s="87"/>
      <c r="CKX23" s="87"/>
      <c r="CKY23" s="87"/>
      <c r="CKZ23" s="87"/>
      <c r="CLA23" s="87"/>
      <c r="CLB23" s="87"/>
      <c r="CLC23" s="87"/>
      <c r="CLD23" s="87"/>
      <c r="CLE23" s="87"/>
      <c r="CLF23" s="87"/>
      <c r="CLG23" s="87"/>
      <c r="CLH23" s="87"/>
      <c r="CLI23" s="87"/>
      <c r="CLJ23" s="87"/>
      <c r="CLK23" s="87"/>
      <c r="CLL23" s="87"/>
      <c r="CLM23" s="87"/>
      <c r="CLN23" s="87"/>
      <c r="CLO23" s="87"/>
      <c r="CLP23" s="87"/>
      <c r="CLQ23" s="87"/>
      <c r="CLR23" s="87"/>
      <c r="CLS23" s="87"/>
      <c r="CLT23" s="87"/>
      <c r="CLU23" s="87"/>
      <c r="CLV23" s="87"/>
      <c r="CLW23" s="87"/>
      <c r="CLX23" s="87"/>
      <c r="CLY23" s="87"/>
      <c r="CLZ23" s="87"/>
      <c r="CMA23" s="87"/>
      <c r="CMB23" s="87"/>
      <c r="CMC23" s="87"/>
      <c r="CMD23" s="87"/>
      <c r="CME23" s="87"/>
      <c r="CMF23" s="87"/>
      <c r="CMG23" s="87"/>
      <c r="CMH23" s="87"/>
      <c r="CMI23" s="87"/>
      <c r="CMJ23" s="87"/>
      <c r="CMK23" s="87"/>
      <c r="CML23" s="87"/>
      <c r="CMM23" s="87"/>
      <c r="CMN23" s="87"/>
      <c r="CMO23" s="87"/>
      <c r="CMP23" s="87"/>
      <c r="CMQ23" s="87"/>
      <c r="CMR23" s="87"/>
      <c r="CMS23" s="87"/>
      <c r="CMT23" s="87"/>
      <c r="CMU23" s="87"/>
      <c r="CMV23" s="87"/>
      <c r="CMW23" s="87"/>
      <c r="CMX23" s="87"/>
      <c r="CMY23" s="87"/>
      <c r="CMZ23" s="87"/>
      <c r="CNA23" s="87"/>
      <c r="CNB23" s="87"/>
      <c r="CNC23" s="87"/>
      <c r="CND23" s="87"/>
      <c r="CNE23" s="87"/>
      <c r="CNF23" s="87"/>
      <c r="CNG23" s="87"/>
      <c r="CNH23" s="87"/>
      <c r="CNI23" s="87"/>
      <c r="CNJ23" s="87"/>
      <c r="CNK23" s="87"/>
      <c r="CNL23" s="87"/>
      <c r="CNM23" s="87"/>
      <c r="CNN23" s="87"/>
      <c r="CNO23" s="87"/>
      <c r="CNP23" s="87"/>
      <c r="CNQ23" s="87"/>
      <c r="CNR23" s="87"/>
      <c r="CNS23" s="87"/>
      <c r="CNT23" s="87"/>
      <c r="CNU23" s="87"/>
      <c r="CNV23" s="87"/>
      <c r="CNW23" s="87"/>
      <c r="CNX23" s="87"/>
      <c r="CNY23" s="87"/>
      <c r="CNZ23" s="87"/>
      <c r="COA23" s="87"/>
      <c r="COB23" s="87"/>
      <c r="COC23" s="87"/>
      <c r="COD23" s="87"/>
      <c r="COE23" s="87"/>
      <c r="COF23" s="87"/>
      <c r="COG23" s="87"/>
      <c r="COH23" s="87"/>
      <c r="COI23" s="87"/>
      <c r="COJ23" s="87"/>
      <c r="COK23" s="87"/>
      <c r="COL23" s="87"/>
      <c r="COM23" s="87"/>
      <c r="CON23" s="87"/>
      <c r="COO23" s="87"/>
      <c r="COP23" s="87"/>
      <c r="COQ23" s="87"/>
      <c r="COR23" s="87"/>
      <c r="COS23" s="87"/>
      <c r="COT23" s="87"/>
      <c r="COU23" s="87"/>
      <c r="COV23" s="87"/>
      <c r="COW23" s="87"/>
      <c r="COX23" s="87"/>
      <c r="COY23" s="87"/>
      <c r="COZ23" s="87"/>
      <c r="CPA23" s="87"/>
      <c r="CPB23" s="87"/>
      <c r="CPC23" s="87"/>
      <c r="CPD23" s="87"/>
      <c r="CPE23" s="87"/>
      <c r="CPF23" s="87"/>
      <c r="CPG23" s="87"/>
      <c r="CPH23" s="87"/>
      <c r="CPI23" s="87"/>
      <c r="CPJ23" s="87"/>
      <c r="CPK23" s="87"/>
      <c r="CPL23" s="87"/>
      <c r="CPM23" s="87"/>
      <c r="CPN23" s="87"/>
      <c r="CPO23" s="87"/>
      <c r="CPP23" s="87"/>
      <c r="CPQ23" s="87"/>
      <c r="CPR23" s="87"/>
      <c r="CPS23" s="87"/>
      <c r="CPT23" s="87"/>
      <c r="CPU23" s="87"/>
      <c r="CPV23" s="87"/>
      <c r="CPW23" s="87"/>
      <c r="CPX23" s="87"/>
      <c r="CPY23" s="87"/>
      <c r="CPZ23" s="87"/>
      <c r="CQA23" s="87"/>
      <c r="CQB23" s="87"/>
      <c r="CQC23" s="87"/>
      <c r="CQD23" s="87"/>
      <c r="CQE23" s="87"/>
      <c r="CQF23" s="87"/>
      <c r="CQG23" s="87"/>
      <c r="CQH23" s="87"/>
      <c r="CQI23" s="87"/>
      <c r="CQJ23" s="87"/>
      <c r="CQK23" s="87"/>
      <c r="CQL23" s="87"/>
      <c r="CQM23" s="87"/>
      <c r="CQN23" s="87"/>
      <c r="CQO23" s="87"/>
      <c r="CQP23" s="87"/>
      <c r="CQQ23" s="87"/>
      <c r="CQR23" s="87"/>
      <c r="CQS23" s="87"/>
      <c r="CQT23" s="87"/>
      <c r="CQU23" s="87"/>
      <c r="CQV23" s="87"/>
      <c r="CQW23" s="87"/>
      <c r="CQX23" s="87"/>
      <c r="CQY23" s="87"/>
      <c r="CQZ23" s="87"/>
      <c r="CRA23" s="87"/>
      <c r="CRB23" s="87"/>
      <c r="CRC23" s="87"/>
      <c r="CRD23" s="87"/>
      <c r="CRE23" s="87"/>
      <c r="CRF23" s="87"/>
      <c r="CRG23" s="87"/>
      <c r="CRH23" s="87"/>
      <c r="CRI23" s="87"/>
      <c r="CRJ23" s="87"/>
      <c r="CRK23" s="87"/>
      <c r="CRL23" s="87"/>
      <c r="CRM23" s="87"/>
      <c r="CRN23" s="87"/>
      <c r="CRO23" s="87"/>
      <c r="CRP23" s="87"/>
      <c r="CRQ23" s="87"/>
      <c r="CRR23" s="87"/>
      <c r="CRS23" s="87"/>
      <c r="CRT23" s="87"/>
      <c r="CRU23" s="87"/>
      <c r="CRV23" s="87"/>
      <c r="CRW23" s="87"/>
      <c r="CRX23" s="87"/>
      <c r="CRY23" s="87"/>
      <c r="CRZ23" s="87"/>
      <c r="CSA23" s="87"/>
      <c r="CSB23" s="87"/>
      <c r="CSC23" s="87"/>
      <c r="CSD23" s="87"/>
      <c r="CSE23" s="87"/>
      <c r="CSF23" s="87"/>
      <c r="CSG23" s="87"/>
      <c r="CSH23" s="87"/>
      <c r="CSI23" s="87"/>
      <c r="CSJ23" s="87"/>
      <c r="CSK23" s="87"/>
      <c r="CSL23" s="87"/>
      <c r="CSM23" s="87"/>
      <c r="CSN23" s="87"/>
      <c r="CSO23" s="87"/>
      <c r="CSP23" s="87"/>
      <c r="CSQ23" s="87"/>
      <c r="CSR23" s="87"/>
      <c r="CSS23" s="87"/>
      <c r="CST23" s="87"/>
      <c r="CSU23" s="87"/>
      <c r="CSV23" s="87"/>
      <c r="CSW23" s="87"/>
      <c r="CSX23" s="87"/>
      <c r="CSY23" s="87"/>
      <c r="CSZ23" s="87"/>
      <c r="CTA23" s="87"/>
      <c r="CTB23" s="87"/>
      <c r="CTC23" s="87"/>
      <c r="CTD23" s="87"/>
      <c r="CTE23" s="87"/>
      <c r="CTF23" s="87"/>
      <c r="CTG23" s="87"/>
      <c r="CTH23" s="87"/>
      <c r="CTI23" s="87"/>
      <c r="CTJ23" s="87"/>
      <c r="CTK23" s="87"/>
      <c r="CTL23" s="87"/>
      <c r="CTM23" s="87"/>
      <c r="CTN23" s="87"/>
      <c r="CTO23" s="87"/>
      <c r="CTP23" s="87"/>
      <c r="CTQ23" s="87"/>
      <c r="CTR23" s="87"/>
      <c r="CTS23" s="87"/>
      <c r="CTT23" s="87"/>
      <c r="CTU23" s="87"/>
      <c r="CTV23" s="87"/>
      <c r="CTW23" s="87"/>
      <c r="CTX23" s="87"/>
      <c r="CTY23" s="87"/>
      <c r="CTZ23" s="87"/>
      <c r="CUA23" s="87"/>
      <c r="CUB23" s="87"/>
      <c r="CUC23" s="87"/>
      <c r="CUD23" s="87"/>
      <c r="CUE23" s="87"/>
      <c r="CUF23" s="87"/>
      <c r="CUG23" s="87"/>
      <c r="CUH23" s="87"/>
      <c r="CUI23" s="87"/>
      <c r="CUJ23" s="87"/>
      <c r="CUK23" s="87"/>
      <c r="CUL23" s="87"/>
      <c r="CUM23" s="87"/>
      <c r="CUN23" s="87"/>
      <c r="CUO23" s="87"/>
      <c r="CUP23" s="87"/>
      <c r="CUQ23" s="87"/>
      <c r="CUR23" s="87"/>
      <c r="CUS23" s="87"/>
      <c r="CUT23" s="87"/>
      <c r="CUU23" s="87"/>
      <c r="CUV23" s="87"/>
      <c r="CUW23" s="87"/>
      <c r="CUX23" s="87"/>
      <c r="CUY23" s="87"/>
      <c r="CUZ23" s="87"/>
      <c r="CVA23" s="87"/>
      <c r="CVB23" s="87"/>
      <c r="CVC23" s="87"/>
      <c r="CVD23" s="87"/>
      <c r="CVE23" s="87"/>
      <c r="CVF23" s="87"/>
      <c r="CVG23" s="87"/>
      <c r="CVH23" s="87"/>
      <c r="CVI23" s="87"/>
      <c r="CVJ23" s="87"/>
      <c r="CVK23" s="87"/>
      <c r="CVL23" s="87"/>
      <c r="CVM23" s="87"/>
      <c r="CVN23" s="87"/>
      <c r="CVO23" s="87"/>
      <c r="CVP23" s="87"/>
      <c r="CVQ23" s="87"/>
      <c r="CVR23" s="87"/>
      <c r="CVS23" s="87"/>
      <c r="CVT23" s="87"/>
      <c r="CVU23" s="87"/>
      <c r="CVV23" s="87"/>
      <c r="CVW23" s="87"/>
      <c r="CVX23" s="87"/>
      <c r="CVY23" s="87"/>
      <c r="CVZ23" s="87"/>
      <c r="CWA23" s="87"/>
      <c r="CWB23" s="87"/>
      <c r="CWC23" s="87"/>
      <c r="CWD23" s="87"/>
      <c r="CWE23" s="87"/>
      <c r="CWF23" s="87"/>
      <c r="CWG23" s="87"/>
      <c r="CWH23" s="87"/>
      <c r="CWI23" s="87"/>
      <c r="CWJ23" s="87"/>
      <c r="CWK23" s="87"/>
      <c r="CWL23" s="87"/>
      <c r="CWM23" s="87"/>
      <c r="CWN23" s="87"/>
      <c r="CWO23" s="87"/>
      <c r="CWP23" s="87"/>
      <c r="CWQ23" s="87"/>
      <c r="CWR23" s="87"/>
      <c r="CWS23" s="87"/>
      <c r="CWT23" s="87"/>
      <c r="CWU23" s="87"/>
      <c r="CWV23" s="87"/>
      <c r="CWW23" s="87"/>
      <c r="CWX23" s="87"/>
      <c r="CWY23" s="87"/>
      <c r="CWZ23" s="87"/>
      <c r="CXA23" s="87"/>
      <c r="CXB23" s="87"/>
      <c r="CXC23" s="87"/>
      <c r="CXD23" s="87"/>
      <c r="CXE23" s="87"/>
      <c r="CXF23" s="87"/>
      <c r="CXG23" s="87"/>
      <c r="CXH23" s="87"/>
      <c r="CXI23" s="87"/>
      <c r="CXJ23" s="87"/>
      <c r="CXK23" s="87"/>
      <c r="CXL23" s="87"/>
      <c r="CXM23" s="87"/>
      <c r="CXN23" s="87"/>
      <c r="CXO23" s="87"/>
      <c r="CXP23" s="87"/>
      <c r="CXQ23" s="87"/>
      <c r="CXR23" s="87"/>
      <c r="CXS23" s="87"/>
      <c r="CXT23" s="87"/>
      <c r="CXU23" s="87"/>
      <c r="CXV23" s="87"/>
      <c r="CXW23" s="87"/>
      <c r="CXX23" s="87"/>
      <c r="CXY23" s="87"/>
      <c r="CXZ23" s="87"/>
      <c r="CYA23" s="87"/>
      <c r="CYB23" s="87"/>
      <c r="CYC23" s="87"/>
      <c r="CYD23" s="87"/>
      <c r="CYE23" s="87"/>
      <c r="CYF23" s="87"/>
      <c r="CYG23" s="87"/>
      <c r="CYH23" s="87"/>
      <c r="CYI23" s="87"/>
      <c r="CYJ23" s="87"/>
      <c r="CYK23" s="87"/>
      <c r="CYL23" s="87"/>
      <c r="CYM23" s="87"/>
      <c r="CYN23" s="87"/>
      <c r="CYO23" s="87"/>
      <c r="CYP23" s="87"/>
      <c r="CYQ23" s="87"/>
      <c r="CYR23" s="87"/>
      <c r="CYS23" s="87"/>
      <c r="CYT23" s="87"/>
      <c r="CYU23" s="87"/>
      <c r="CYV23" s="87"/>
      <c r="CYW23" s="87"/>
      <c r="CYX23" s="87"/>
      <c r="CYY23" s="87"/>
      <c r="CYZ23" s="87"/>
      <c r="CZA23" s="87"/>
      <c r="CZB23" s="87"/>
      <c r="CZC23" s="87"/>
      <c r="CZD23" s="87"/>
      <c r="CZE23" s="87"/>
      <c r="CZF23" s="87"/>
      <c r="CZG23" s="87"/>
      <c r="CZH23" s="87"/>
      <c r="CZI23" s="87"/>
      <c r="CZJ23" s="87"/>
      <c r="CZK23" s="87"/>
      <c r="CZL23" s="87"/>
      <c r="CZM23" s="87"/>
      <c r="CZN23" s="87"/>
      <c r="CZO23" s="87"/>
      <c r="CZP23" s="87"/>
      <c r="CZQ23" s="87"/>
      <c r="CZR23" s="87"/>
      <c r="CZS23" s="87"/>
      <c r="CZT23" s="87"/>
      <c r="CZU23" s="87"/>
      <c r="CZV23" s="87"/>
      <c r="CZW23" s="87"/>
      <c r="CZX23" s="87"/>
      <c r="CZY23" s="87"/>
      <c r="CZZ23" s="87"/>
      <c r="DAA23" s="87"/>
      <c r="DAB23" s="87"/>
      <c r="DAC23" s="87"/>
      <c r="DAD23" s="87"/>
      <c r="DAE23" s="87"/>
      <c r="DAF23" s="87"/>
      <c r="DAG23" s="87"/>
      <c r="DAH23" s="87"/>
      <c r="DAI23" s="87"/>
      <c r="DAJ23" s="87"/>
      <c r="DAK23" s="87"/>
      <c r="DAL23" s="87"/>
      <c r="DAM23" s="87"/>
      <c r="DAN23" s="87"/>
      <c r="DAO23" s="87"/>
      <c r="DAP23" s="87"/>
      <c r="DAQ23" s="87"/>
      <c r="DAR23" s="87"/>
      <c r="DAS23" s="87"/>
      <c r="DAT23" s="87"/>
      <c r="DAU23" s="87"/>
      <c r="DAV23" s="87"/>
      <c r="DAW23" s="87"/>
      <c r="DAX23" s="87"/>
      <c r="DAY23" s="87"/>
      <c r="DAZ23" s="87"/>
      <c r="DBA23" s="87"/>
      <c r="DBB23" s="87"/>
      <c r="DBC23" s="87"/>
      <c r="DBD23" s="87"/>
      <c r="DBE23" s="87"/>
      <c r="DBF23" s="87"/>
      <c r="DBG23" s="87"/>
      <c r="DBH23" s="87"/>
      <c r="DBI23" s="87"/>
      <c r="DBJ23" s="87"/>
      <c r="DBK23" s="87"/>
      <c r="DBL23" s="87"/>
      <c r="DBM23" s="87"/>
      <c r="DBN23" s="87"/>
      <c r="DBO23" s="87"/>
      <c r="DBP23" s="87"/>
      <c r="DBQ23" s="87"/>
      <c r="DBR23" s="87"/>
      <c r="DBS23" s="87"/>
      <c r="DBT23" s="87"/>
      <c r="DBU23" s="87"/>
      <c r="DBV23" s="87"/>
      <c r="DBW23" s="87"/>
      <c r="DBX23" s="87"/>
      <c r="DBY23" s="87"/>
      <c r="DBZ23" s="87"/>
      <c r="DCA23" s="87"/>
      <c r="DCB23" s="87"/>
      <c r="DCC23" s="87"/>
      <c r="DCD23" s="87"/>
      <c r="DCE23" s="87"/>
      <c r="DCF23" s="87"/>
      <c r="DCG23" s="87"/>
      <c r="DCH23" s="87"/>
      <c r="DCI23" s="87"/>
      <c r="DCJ23" s="87"/>
      <c r="DCK23" s="87"/>
      <c r="DCL23" s="87"/>
      <c r="DCM23" s="87"/>
      <c r="DCN23" s="87"/>
      <c r="DCO23" s="87"/>
      <c r="DCP23" s="87"/>
      <c r="DCQ23" s="87"/>
      <c r="DCR23" s="87"/>
      <c r="DCS23" s="87"/>
      <c r="DCT23" s="87"/>
      <c r="DCU23" s="87"/>
      <c r="DCV23" s="87"/>
      <c r="DCW23" s="87"/>
      <c r="DCX23" s="87"/>
      <c r="DCY23" s="87"/>
      <c r="DCZ23" s="87"/>
      <c r="DDA23" s="87"/>
      <c r="DDB23" s="87"/>
      <c r="DDC23" s="87"/>
      <c r="DDD23" s="87"/>
      <c r="DDE23" s="87"/>
      <c r="DDF23" s="87"/>
      <c r="DDG23" s="87"/>
      <c r="DDH23" s="87"/>
      <c r="DDI23" s="87"/>
      <c r="DDJ23" s="87"/>
      <c r="DDK23" s="87"/>
      <c r="DDL23" s="87"/>
      <c r="DDM23" s="87"/>
      <c r="DDN23" s="87"/>
      <c r="DDO23" s="87"/>
      <c r="DDP23" s="87"/>
      <c r="DDQ23" s="87"/>
      <c r="DDR23" s="87"/>
      <c r="DDS23" s="87"/>
      <c r="DDT23" s="87"/>
      <c r="DDU23" s="87"/>
      <c r="DDV23" s="87"/>
      <c r="DDW23" s="87"/>
      <c r="DDX23" s="87"/>
      <c r="DDY23" s="87"/>
      <c r="DDZ23" s="87"/>
      <c r="DEA23" s="87"/>
      <c r="DEB23" s="87"/>
      <c r="DEC23" s="87"/>
      <c r="DED23" s="87"/>
      <c r="DEE23" s="87"/>
      <c r="DEF23" s="87"/>
      <c r="DEG23" s="87"/>
      <c r="DEH23" s="87"/>
      <c r="DEI23" s="87"/>
      <c r="DEJ23" s="87"/>
      <c r="DEK23" s="87"/>
      <c r="DEL23" s="87"/>
      <c r="DEM23" s="87"/>
      <c r="DEN23" s="87"/>
      <c r="DEO23" s="87"/>
      <c r="DEP23" s="87"/>
      <c r="DEQ23" s="87"/>
      <c r="DER23" s="87"/>
      <c r="DES23" s="87"/>
      <c r="DET23" s="87"/>
      <c r="DEU23" s="87"/>
      <c r="DEV23" s="87"/>
      <c r="DEW23" s="87"/>
      <c r="DEX23" s="87"/>
      <c r="DEY23" s="87"/>
      <c r="DEZ23" s="87"/>
      <c r="DFA23" s="87"/>
      <c r="DFB23" s="87"/>
      <c r="DFC23" s="87"/>
      <c r="DFD23" s="87"/>
      <c r="DFE23" s="87"/>
      <c r="DFF23" s="87"/>
      <c r="DFG23" s="87"/>
      <c r="DFH23" s="87"/>
      <c r="DFI23" s="87"/>
      <c r="DFJ23" s="87"/>
      <c r="DFK23" s="87"/>
      <c r="DFL23" s="87"/>
      <c r="DFM23" s="87"/>
      <c r="DFN23" s="87"/>
      <c r="DFO23" s="87"/>
      <c r="DFP23" s="87"/>
      <c r="DFQ23" s="87"/>
      <c r="DFR23" s="87"/>
      <c r="DFS23" s="87"/>
      <c r="DFT23" s="87"/>
      <c r="DFU23" s="87"/>
      <c r="DFV23" s="87"/>
      <c r="DFW23" s="87"/>
      <c r="DFX23" s="87"/>
      <c r="DFY23" s="87"/>
      <c r="DFZ23" s="87"/>
      <c r="DGA23" s="87"/>
      <c r="DGB23" s="87"/>
      <c r="DGC23" s="87"/>
      <c r="DGD23" s="87"/>
      <c r="DGE23" s="87"/>
      <c r="DGF23" s="87"/>
      <c r="DGG23" s="87"/>
      <c r="DGH23" s="87"/>
      <c r="DGI23" s="87"/>
      <c r="DGJ23" s="87"/>
      <c r="DGK23" s="87"/>
      <c r="DGL23" s="87"/>
      <c r="DGM23" s="87"/>
      <c r="DGN23" s="87"/>
      <c r="DGO23" s="87"/>
      <c r="DGP23" s="87"/>
      <c r="DGQ23" s="87"/>
      <c r="DGR23" s="87"/>
      <c r="DGS23" s="87"/>
      <c r="DGT23" s="87"/>
      <c r="DGU23" s="87"/>
      <c r="DGV23" s="87"/>
      <c r="DGW23" s="87"/>
      <c r="DGX23" s="87"/>
      <c r="DGY23" s="87"/>
      <c r="DGZ23" s="87"/>
      <c r="DHA23" s="87"/>
      <c r="DHB23" s="87"/>
      <c r="DHC23" s="87"/>
      <c r="DHD23" s="87"/>
      <c r="DHE23" s="87"/>
      <c r="DHF23" s="87"/>
      <c r="DHG23" s="87"/>
      <c r="DHH23" s="87"/>
      <c r="DHI23" s="87"/>
      <c r="DHJ23" s="87"/>
      <c r="DHK23" s="87"/>
      <c r="DHL23" s="87"/>
      <c r="DHM23" s="87"/>
      <c r="DHN23" s="87"/>
      <c r="DHO23" s="87"/>
      <c r="DHP23" s="87"/>
      <c r="DHQ23" s="87"/>
      <c r="DHR23" s="87"/>
      <c r="DHS23" s="87"/>
      <c r="DHT23" s="87"/>
      <c r="DHU23" s="87"/>
      <c r="DHV23" s="87"/>
      <c r="DHW23" s="87"/>
      <c r="DHX23" s="87"/>
      <c r="DHY23" s="87"/>
      <c r="DHZ23" s="87"/>
      <c r="DIA23" s="87"/>
      <c r="DIB23" s="87"/>
      <c r="DIC23" s="87"/>
      <c r="DID23" s="87"/>
      <c r="DIE23" s="87"/>
      <c r="DIF23" s="87"/>
      <c r="DIG23" s="87"/>
      <c r="DIH23" s="87"/>
      <c r="DII23" s="87"/>
      <c r="DIJ23" s="87"/>
      <c r="DIK23" s="87"/>
      <c r="DIL23" s="87"/>
      <c r="DIM23" s="87"/>
      <c r="DIN23" s="87"/>
      <c r="DIO23" s="87"/>
      <c r="DIP23" s="87"/>
      <c r="DIQ23" s="87"/>
      <c r="DIR23" s="87"/>
      <c r="DIS23" s="87"/>
      <c r="DIT23" s="87"/>
      <c r="DIU23" s="87"/>
      <c r="DIV23" s="87"/>
      <c r="DIW23" s="87"/>
      <c r="DIX23" s="87"/>
      <c r="DIY23" s="87"/>
      <c r="DIZ23" s="87"/>
      <c r="DJA23" s="87"/>
      <c r="DJB23" s="87"/>
      <c r="DJC23" s="87"/>
      <c r="DJD23" s="87"/>
      <c r="DJE23" s="87"/>
      <c r="DJF23" s="87"/>
      <c r="DJG23" s="87"/>
      <c r="DJH23" s="87"/>
      <c r="DJI23" s="87"/>
      <c r="DJJ23" s="87"/>
      <c r="DJK23" s="87"/>
      <c r="DJL23" s="87"/>
      <c r="DJM23" s="87"/>
      <c r="DJN23" s="87"/>
      <c r="DJO23" s="87"/>
      <c r="DJP23" s="87"/>
      <c r="DJQ23" s="87"/>
      <c r="DJR23" s="87"/>
      <c r="DJS23" s="87"/>
      <c r="DJT23" s="87"/>
      <c r="DJU23" s="87"/>
      <c r="DJV23" s="87"/>
      <c r="DJW23" s="87"/>
      <c r="DJX23" s="87"/>
      <c r="DJY23" s="87"/>
      <c r="DJZ23" s="87"/>
      <c r="DKA23" s="87"/>
      <c r="DKB23" s="87"/>
      <c r="DKC23" s="87"/>
      <c r="DKD23" s="87"/>
      <c r="DKE23" s="87"/>
      <c r="DKF23" s="87"/>
      <c r="DKG23" s="87"/>
      <c r="DKH23" s="87"/>
      <c r="DKI23" s="87"/>
      <c r="DKJ23" s="87"/>
      <c r="DKK23" s="87"/>
      <c r="DKL23" s="87"/>
      <c r="DKM23" s="87"/>
      <c r="DKN23" s="87"/>
      <c r="DKO23" s="87"/>
      <c r="DKP23" s="87"/>
      <c r="DKQ23" s="87"/>
      <c r="DKR23" s="87"/>
      <c r="DKS23" s="87"/>
      <c r="DKT23" s="87"/>
      <c r="DKU23" s="87"/>
      <c r="DKV23" s="87"/>
      <c r="DKW23" s="87"/>
      <c r="DKX23" s="87"/>
      <c r="DKY23" s="87"/>
      <c r="DKZ23" s="87"/>
      <c r="DLA23" s="87"/>
      <c r="DLB23" s="87"/>
      <c r="DLC23" s="87"/>
      <c r="DLD23" s="87"/>
      <c r="DLE23" s="87"/>
      <c r="DLF23" s="87"/>
      <c r="DLG23" s="87"/>
      <c r="DLH23" s="87"/>
      <c r="DLI23" s="87"/>
      <c r="DLJ23" s="87"/>
      <c r="DLK23" s="87"/>
      <c r="DLL23" s="87"/>
      <c r="DLM23" s="87"/>
      <c r="DLN23" s="87"/>
      <c r="DLO23" s="87"/>
      <c r="DLP23" s="87"/>
      <c r="DLQ23" s="87"/>
      <c r="DLR23" s="87"/>
      <c r="DLS23" s="87"/>
      <c r="DLT23" s="87"/>
      <c r="DLU23" s="87"/>
      <c r="DLV23" s="87"/>
      <c r="DLW23" s="87"/>
      <c r="DLX23" s="87"/>
      <c r="DLY23" s="87"/>
      <c r="DLZ23" s="87"/>
      <c r="DMA23" s="87"/>
      <c r="DMB23" s="87"/>
      <c r="DMC23" s="87"/>
      <c r="DMD23" s="87"/>
      <c r="DME23" s="87"/>
      <c r="DMF23" s="87"/>
      <c r="DMG23" s="87"/>
      <c r="DMH23" s="87"/>
      <c r="DMI23" s="87"/>
      <c r="DMJ23" s="87"/>
      <c r="DMK23" s="87"/>
      <c r="DML23" s="87"/>
      <c r="DMM23" s="87"/>
      <c r="DMN23" s="87"/>
      <c r="DMO23" s="87"/>
      <c r="DMP23" s="87"/>
      <c r="DMQ23" s="87"/>
      <c r="DMR23" s="87"/>
      <c r="DMS23" s="87"/>
      <c r="DMT23" s="87"/>
      <c r="DMU23" s="87"/>
      <c r="DMV23" s="87"/>
      <c r="DMW23" s="87"/>
      <c r="DMX23" s="87"/>
      <c r="DMY23" s="87"/>
      <c r="DMZ23" s="87"/>
      <c r="DNA23" s="87"/>
      <c r="DNB23" s="87"/>
      <c r="DNC23" s="87"/>
      <c r="DND23" s="87"/>
      <c r="DNE23" s="87"/>
      <c r="DNF23" s="87"/>
      <c r="DNG23" s="87"/>
      <c r="DNH23" s="87"/>
      <c r="DNI23" s="87"/>
      <c r="DNJ23" s="87"/>
      <c r="DNK23" s="87"/>
      <c r="DNL23" s="87"/>
      <c r="DNM23" s="87"/>
      <c r="DNN23" s="87"/>
      <c r="DNO23" s="87"/>
      <c r="DNP23" s="87"/>
      <c r="DNQ23" s="87"/>
      <c r="DNR23" s="87"/>
      <c r="DNS23" s="87"/>
      <c r="DNT23" s="87"/>
      <c r="DNU23" s="87"/>
      <c r="DNV23" s="87"/>
      <c r="DNW23" s="87"/>
      <c r="DNX23" s="87"/>
      <c r="DNY23" s="87"/>
      <c r="DNZ23" s="87"/>
      <c r="DOA23" s="87"/>
      <c r="DOB23" s="87"/>
      <c r="DOC23" s="87"/>
      <c r="DOD23" s="87"/>
      <c r="DOE23" s="87"/>
      <c r="DOF23" s="87"/>
      <c r="DOG23" s="87"/>
      <c r="DOH23" s="87"/>
      <c r="DOI23" s="87"/>
      <c r="DOJ23" s="87"/>
      <c r="DOK23" s="87"/>
      <c r="DOL23" s="87"/>
      <c r="DOM23" s="87"/>
      <c r="DON23" s="87"/>
      <c r="DOO23" s="87"/>
      <c r="DOP23" s="87"/>
      <c r="DOQ23" s="87"/>
      <c r="DOR23" s="87"/>
      <c r="DOS23" s="87"/>
      <c r="DOT23" s="87"/>
      <c r="DOU23" s="87"/>
      <c r="DOV23" s="87"/>
      <c r="DOW23" s="87"/>
      <c r="DOX23" s="87"/>
      <c r="DOY23" s="87"/>
      <c r="DOZ23" s="87"/>
      <c r="DPA23" s="87"/>
      <c r="DPB23" s="87"/>
      <c r="DPC23" s="87"/>
      <c r="DPD23" s="87"/>
      <c r="DPE23" s="87"/>
      <c r="DPF23" s="87"/>
      <c r="DPG23" s="87"/>
      <c r="DPH23" s="87"/>
      <c r="DPI23" s="87"/>
      <c r="DPJ23" s="87"/>
      <c r="DPK23" s="87"/>
      <c r="DPL23" s="87"/>
      <c r="DPM23" s="87"/>
      <c r="DPN23" s="87"/>
      <c r="DPO23" s="87"/>
      <c r="DPP23" s="87"/>
      <c r="DPQ23" s="87"/>
      <c r="DPR23" s="87"/>
      <c r="DPS23" s="87"/>
      <c r="DPT23" s="87"/>
      <c r="DPU23" s="87"/>
      <c r="DPV23" s="87"/>
      <c r="DPW23" s="87"/>
      <c r="DPX23" s="87"/>
      <c r="DPY23" s="87"/>
      <c r="DPZ23" s="87"/>
      <c r="DQA23" s="87"/>
      <c r="DQB23" s="87"/>
      <c r="DQC23" s="87"/>
      <c r="DQD23" s="87"/>
      <c r="DQE23" s="87"/>
      <c r="DQF23" s="87"/>
      <c r="DQG23" s="87"/>
      <c r="DQH23" s="87"/>
      <c r="DQI23" s="87"/>
      <c r="DQJ23" s="87"/>
      <c r="DQK23" s="87"/>
      <c r="DQL23" s="87"/>
      <c r="DQM23" s="87"/>
      <c r="DQN23" s="87"/>
      <c r="DQO23" s="87"/>
      <c r="DQP23" s="87"/>
      <c r="DQQ23" s="87"/>
      <c r="DQR23" s="87"/>
      <c r="DQS23" s="87"/>
      <c r="DQT23" s="87"/>
      <c r="DQU23" s="87"/>
      <c r="DQV23" s="87"/>
      <c r="DQW23" s="87"/>
      <c r="DQX23" s="87"/>
      <c r="DQY23" s="87"/>
      <c r="DQZ23" s="87"/>
      <c r="DRA23" s="87"/>
      <c r="DRB23" s="87"/>
      <c r="DRC23" s="87"/>
      <c r="DRD23" s="87"/>
      <c r="DRE23" s="87"/>
      <c r="DRF23" s="87"/>
      <c r="DRG23" s="87"/>
      <c r="DRH23" s="87"/>
      <c r="DRI23" s="87"/>
      <c r="DRJ23" s="87"/>
      <c r="DRK23" s="87"/>
      <c r="DRL23" s="87"/>
      <c r="DRM23" s="87"/>
      <c r="DRN23" s="87"/>
      <c r="DRO23" s="87"/>
      <c r="DRP23" s="87"/>
      <c r="DRQ23" s="87"/>
      <c r="DRR23" s="87"/>
      <c r="DRS23" s="87"/>
      <c r="DRT23" s="87"/>
      <c r="DRU23" s="87"/>
      <c r="DRV23" s="87"/>
      <c r="DRW23" s="87"/>
      <c r="DRX23" s="87"/>
      <c r="DRY23" s="87"/>
      <c r="DRZ23" s="87"/>
      <c r="DSA23" s="87"/>
      <c r="DSB23" s="87"/>
      <c r="DSC23" s="87"/>
      <c r="DSD23" s="87"/>
      <c r="DSE23" s="87"/>
      <c r="DSF23" s="87"/>
      <c r="DSG23" s="87"/>
      <c r="DSH23" s="87"/>
      <c r="DSI23" s="87"/>
      <c r="DSJ23" s="87"/>
      <c r="DSK23" s="87"/>
      <c r="DSL23" s="87"/>
      <c r="DSM23" s="87"/>
      <c r="DSN23" s="87"/>
      <c r="DSO23" s="87"/>
      <c r="DSP23" s="87"/>
      <c r="DSQ23" s="87"/>
      <c r="DSR23" s="87"/>
      <c r="DSS23" s="87"/>
      <c r="DST23" s="87"/>
      <c r="DSU23" s="87"/>
      <c r="DSV23" s="87"/>
      <c r="DSW23" s="87"/>
      <c r="DSX23" s="87"/>
      <c r="DSY23" s="87"/>
      <c r="DSZ23" s="87"/>
      <c r="DTA23" s="87"/>
      <c r="DTB23" s="87"/>
      <c r="DTC23" s="87"/>
      <c r="DTD23" s="87"/>
      <c r="DTE23" s="87"/>
      <c r="DTF23" s="87"/>
      <c r="DTG23" s="87"/>
      <c r="DTH23" s="87"/>
      <c r="DTI23" s="87"/>
      <c r="DTJ23" s="87"/>
      <c r="DTK23" s="87"/>
      <c r="DTL23" s="87"/>
      <c r="DTM23" s="87"/>
      <c r="DTN23" s="87"/>
      <c r="DTO23" s="87"/>
      <c r="DTP23" s="87"/>
      <c r="DTQ23" s="87"/>
      <c r="DTR23" s="87"/>
      <c r="DTS23" s="87"/>
      <c r="DTT23" s="87"/>
      <c r="DTU23" s="87"/>
      <c r="DTV23" s="87"/>
      <c r="DTW23" s="87"/>
      <c r="DTX23" s="87"/>
      <c r="DTY23" s="87"/>
      <c r="DTZ23" s="87"/>
      <c r="DUA23" s="87"/>
      <c r="DUB23" s="87"/>
      <c r="DUC23" s="87"/>
      <c r="DUD23" s="87"/>
      <c r="DUE23" s="87"/>
      <c r="DUF23" s="87"/>
      <c r="DUG23" s="87"/>
      <c r="DUH23" s="87"/>
      <c r="DUI23" s="87"/>
      <c r="DUJ23" s="87"/>
      <c r="DUK23" s="87"/>
      <c r="DUL23" s="87"/>
      <c r="DUM23" s="87"/>
      <c r="DUN23" s="87"/>
      <c r="DUO23" s="87"/>
      <c r="DUP23" s="87"/>
      <c r="DUQ23" s="87"/>
      <c r="DUR23" s="87"/>
      <c r="DUS23" s="87"/>
      <c r="DUT23" s="87"/>
      <c r="DUU23" s="87"/>
      <c r="DUV23" s="87"/>
      <c r="DUW23" s="87"/>
      <c r="DUX23" s="87"/>
      <c r="DUY23" s="87"/>
      <c r="DUZ23" s="87"/>
      <c r="DVA23" s="87"/>
      <c r="DVB23" s="87"/>
      <c r="DVC23" s="87"/>
      <c r="DVD23" s="87"/>
      <c r="DVE23" s="87"/>
      <c r="DVF23" s="87"/>
      <c r="DVG23" s="87"/>
      <c r="DVH23" s="87"/>
      <c r="DVI23" s="87"/>
      <c r="DVJ23" s="87"/>
      <c r="DVK23" s="87"/>
      <c r="DVL23" s="87"/>
      <c r="DVM23" s="87"/>
      <c r="DVN23" s="87"/>
      <c r="DVO23" s="87"/>
      <c r="DVP23" s="87"/>
      <c r="DVQ23" s="87"/>
      <c r="DVR23" s="87"/>
      <c r="DVS23" s="87"/>
      <c r="DVT23" s="87"/>
      <c r="DVU23" s="87"/>
      <c r="DVV23" s="87"/>
      <c r="DVW23" s="87"/>
      <c r="DVX23" s="87"/>
      <c r="DVY23" s="87"/>
      <c r="DVZ23" s="87"/>
      <c r="DWA23" s="87"/>
      <c r="DWB23" s="87"/>
      <c r="DWC23" s="87"/>
      <c r="DWD23" s="87"/>
      <c r="DWE23" s="87"/>
      <c r="DWF23" s="87"/>
      <c r="DWG23" s="87"/>
      <c r="DWH23" s="87"/>
      <c r="DWI23" s="87"/>
      <c r="DWJ23" s="87"/>
      <c r="DWK23" s="87"/>
      <c r="DWL23" s="87"/>
      <c r="DWM23" s="87"/>
      <c r="DWN23" s="87"/>
      <c r="DWO23" s="87"/>
      <c r="DWP23" s="87"/>
      <c r="DWQ23" s="87"/>
      <c r="DWR23" s="87"/>
      <c r="DWS23" s="87"/>
      <c r="DWT23" s="87"/>
      <c r="DWU23" s="87"/>
      <c r="DWV23" s="87"/>
      <c r="DWW23" s="87"/>
      <c r="DWX23" s="87"/>
      <c r="DWY23" s="87"/>
      <c r="DWZ23" s="87"/>
      <c r="DXA23" s="87"/>
      <c r="DXB23" s="87"/>
      <c r="DXC23" s="87"/>
      <c r="DXD23" s="87"/>
      <c r="DXE23" s="87"/>
      <c r="DXF23" s="87"/>
      <c r="DXG23" s="87"/>
      <c r="DXH23" s="87"/>
      <c r="DXI23" s="87"/>
      <c r="DXJ23" s="87"/>
      <c r="DXK23" s="87"/>
      <c r="DXL23" s="87"/>
      <c r="DXM23" s="87"/>
      <c r="DXN23" s="87"/>
      <c r="DXO23" s="87"/>
      <c r="DXP23" s="87"/>
      <c r="DXQ23" s="87"/>
      <c r="DXR23" s="87"/>
      <c r="DXS23" s="87"/>
      <c r="DXT23" s="87"/>
      <c r="DXU23" s="87"/>
      <c r="DXV23" s="87"/>
      <c r="DXW23" s="87"/>
      <c r="DXX23" s="87"/>
      <c r="DXY23" s="87"/>
      <c r="DXZ23" s="87"/>
      <c r="DYA23" s="87"/>
      <c r="DYB23" s="87"/>
      <c r="DYC23" s="87"/>
      <c r="DYD23" s="87"/>
      <c r="DYE23" s="87"/>
      <c r="DYF23" s="87"/>
      <c r="DYG23" s="87"/>
      <c r="DYH23" s="87"/>
      <c r="DYI23" s="87"/>
      <c r="DYJ23" s="87"/>
      <c r="DYK23" s="87"/>
      <c r="DYL23" s="87"/>
      <c r="DYM23" s="87"/>
      <c r="DYN23" s="87"/>
      <c r="DYO23" s="87"/>
      <c r="DYP23" s="87"/>
      <c r="DYQ23" s="87"/>
      <c r="DYR23" s="87"/>
      <c r="DYS23" s="87"/>
      <c r="DYT23" s="87"/>
      <c r="DYU23" s="87"/>
      <c r="DYV23" s="87"/>
      <c r="DYW23" s="87"/>
      <c r="DYX23" s="87"/>
      <c r="DYY23" s="87"/>
      <c r="DYZ23" s="87"/>
      <c r="DZA23" s="87"/>
      <c r="DZB23" s="87"/>
      <c r="DZC23" s="87"/>
      <c r="DZD23" s="87"/>
      <c r="DZE23" s="87"/>
      <c r="DZF23" s="87"/>
      <c r="DZG23" s="87"/>
      <c r="DZH23" s="87"/>
      <c r="DZI23" s="87"/>
      <c r="DZJ23" s="87"/>
      <c r="DZK23" s="87"/>
      <c r="DZL23" s="87"/>
      <c r="DZM23" s="87"/>
      <c r="DZN23" s="87"/>
      <c r="DZO23" s="87"/>
      <c r="DZP23" s="87"/>
      <c r="DZQ23" s="87"/>
      <c r="DZR23" s="87"/>
      <c r="DZS23" s="87"/>
      <c r="DZT23" s="87"/>
      <c r="DZU23" s="87"/>
      <c r="DZV23" s="87"/>
      <c r="DZW23" s="87"/>
      <c r="DZX23" s="87"/>
      <c r="DZY23" s="87"/>
      <c r="DZZ23" s="87"/>
      <c r="EAA23" s="87"/>
      <c r="EAB23" s="87"/>
      <c r="EAC23" s="87"/>
      <c r="EAD23" s="87"/>
      <c r="EAE23" s="87"/>
      <c r="EAF23" s="87"/>
      <c r="EAG23" s="87"/>
      <c r="EAH23" s="87"/>
      <c r="EAI23" s="87"/>
      <c r="EAJ23" s="87"/>
      <c r="EAK23" s="87"/>
      <c r="EAL23" s="87"/>
      <c r="EAM23" s="87"/>
      <c r="EAN23" s="87"/>
      <c r="EAO23" s="87"/>
      <c r="EAP23" s="87"/>
      <c r="EAQ23" s="87"/>
      <c r="EAR23" s="87"/>
      <c r="EAS23" s="87"/>
      <c r="EAT23" s="87"/>
      <c r="EAU23" s="87"/>
      <c r="EAV23" s="87"/>
      <c r="EAW23" s="87"/>
      <c r="EAX23" s="87"/>
      <c r="EAY23" s="87"/>
      <c r="EAZ23" s="87"/>
      <c r="EBA23" s="87"/>
      <c r="EBB23" s="87"/>
      <c r="EBC23" s="87"/>
      <c r="EBD23" s="87"/>
      <c r="EBE23" s="87"/>
      <c r="EBF23" s="87"/>
      <c r="EBG23" s="87"/>
      <c r="EBH23" s="87"/>
      <c r="EBI23" s="87"/>
      <c r="EBJ23" s="87"/>
      <c r="EBK23" s="87"/>
      <c r="EBL23" s="87"/>
      <c r="EBM23" s="87"/>
      <c r="EBN23" s="87"/>
      <c r="EBO23" s="87"/>
      <c r="EBP23" s="87"/>
      <c r="EBQ23" s="87"/>
      <c r="EBR23" s="87"/>
      <c r="EBS23" s="87"/>
      <c r="EBT23" s="87"/>
      <c r="EBU23" s="87"/>
      <c r="EBV23" s="87"/>
      <c r="EBW23" s="87"/>
      <c r="EBX23" s="87"/>
      <c r="EBY23" s="87"/>
      <c r="EBZ23" s="87"/>
      <c r="ECA23" s="87"/>
      <c r="ECB23" s="87"/>
      <c r="ECC23" s="87"/>
      <c r="ECD23" s="87"/>
      <c r="ECE23" s="87"/>
      <c r="ECF23" s="87"/>
      <c r="ECG23" s="87"/>
      <c r="ECH23" s="87"/>
      <c r="ECI23" s="87"/>
      <c r="ECJ23" s="87"/>
      <c r="ECK23" s="87"/>
      <c r="ECL23" s="87"/>
      <c r="ECM23" s="87"/>
      <c r="ECN23" s="87"/>
      <c r="ECO23" s="87"/>
      <c r="ECP23" s="87"/>
      <c r="ECQ23" s="87"/>
      <c r="ECR23" s="87"/>
      <c r="ECS23" s="87"/>
      <c r="ECT23" s="87"/>
      <c r="ECU23" s="87"/>
      <c r="ECV23" s="87"/>
      <c r="ECW23" s="87"/>
      <c r="ECX23" s="87"/>
      <c r="ECY23" s="87"/>
      <c r="ECZ23" s="87"/>
      <c r="EDA23" s="87"/>
      <c r="EDB23" s="87"/>
      <c r="EDC23" s="87"/>
      <c r="EDD23" s="87"/>
      <c r="EDE23" s="87"/>
      <c r="EDF23" s="87"/>
      <c r="EDG23" s="87"/>
      <c r="EDH23" s="87"/>
      <c r="EDI23" s="87"/>
      <c r="EDJ23" s="87"/>
      <c r="EDK23" s="87"/>
      <c r="EDL23" s="87"/>
      <c r="EDM23" s="87"/>
      <c r="EDN23" s="87"/>
      <c r="EDO23" s="87"/>
      <c r="EDP23" s="87"/>
      <c r="EDQ23" s="87"/>
      <c r="EDR23" s="87"/>
      <c r="EDS23" s="87"/>
      <c r="EDT23" s="87"/>
      <c r="EDU23" s="87"/>
      <c r="EDV23" s="87"/>
      <c r="EDW23" s="87"/>
      <c r="EDX23" s="87"/>
      <c r="EDY23" s="87"/>
      <c r="EDZ23" s="87"/>
      <c r="EEA23" s="87"/>
      <c r="EEB23" s="87"/>
      <c r="EEC23" s="87"/>
      <c r="EED23" s="87"/>
      <c r="EEE23" s="87"/>
      <c r="EEF23" s="87"/>
      <c r="EEG23" s="87"/>
      <c r="EEH23" s="87"/>
      <c r="EEI23" s="87"/>
      <c r="EEJ23" s="87"/>
      <c r="EEK23" s="87"/>
      <c r="EEL23" s="87"/>
      <c r="EEM23" s="87"/>
      <c r="EEN23" s="87"/>
      <c r="EEO23" s="87"/>
      <c r="EEP23" s="87"/>
      <c r="EEQ23" s="87"/>
      <c r="EER23" s="87"/>
      <c r="EES23" s="87"/>
      <c r="EET23" s="87"/>
      <c r="EEU23" s="87"/>
      <c r="EEV23" s="87"/>
      <c r="EEW23" s="87"/>
      <c r="EEX23" s="87"/>
      <c r="EEY23" s="87"/>
      <c r="EEZ23" s="87"/>
      <c r="EFA23" s="87"/>
      <c r="EFB23" s="87"/>
      <c r="EFC23" s="87"/>
      <c r="EFD23" s="87"/>
      <c r="EFE23" s="87"/>
      <c r="EFF23" s="87"/>
      <c r="EFG23" s="87"/>
      <c r="EFH23" s="87"/>
      <c r="EFI23" s="87"/>
      <c r="EFJ23" s="87"/>
      <c r="EFK23" s="87"/>
      <c r="EFL23" s="87"/>
      <c r="EFM23" s="87"/>
      <c r="EFN23" s="87"/>
      <c r="EFO23" s="87"/>
      <c r="EFP23" s="87"/>
      <c r="EFQ23" s="87"/>
      <c r="EFR23" s="87"/>
      <c r="EFS23" s="87"/>
      <c r="EFT23" s="87"/>
      <c r="EFU23" s="87"/>
      <c r="EFV23" s="87"/>
      <c r="EFW23" s="87"/>
      <c r="EFX23" s="87"/>
      <c r="EFY23" s="87"/>
      <c r="EFZ23" s="87"/>
      <c r="EGA23" s="87"/>
      <c r="EGB23" s="87"/>
      <c r="EGC23" s="87"/>
      <c r="EGD23" s="87"/>
      <c r="EGE23" s="87"/>
      <c r="EGF23" s="87"/>
      <c r="EGG23" s="87"/>
      <c r="EGH23" s="87"/>
      <c r="EGI23" s="87"/>
      <c r="EGJ23" s="87"/>
      <c r="EGK23" s="87"/>
      <c r="EGL23" s="87"/>
      <c r="EGM23" s="87"/>
      <c r="EGN23" s="87"/>
      <c r="EGO23" s="87"/>
      <c r="EGP23" s="87"/>
      <c r="EGQ23" s="87"/>
      <c r="EGR23" s="87"/>
      <c r="EGS23" s="87"/>
      <c r="EGT23" s="87"/>
      <c r="EGU23" s="87"/>
      <c r="EGV23" s="87"/>
      <c r="EGW23" s="87"/>
      <c r="EGX23" s="87"/>
      <c r="EGY23" s="87"/>
      <c r="EGZ23" s="87"/>
      <c r="EHA23" s="87"/>
      <c r="EHB23" s="87"/>
      <c r="EHC23" s="87"/>
      <c r="EHD23" s="87"/>
      <c r="EHE23" s="87"/>
      <c r="EHF23" s="87"/>
      <c r="EHG23" s="87"/>
      <c r="EHH23" s="87"/>
      <c r="EHI23" s="87"/>
      <c r="EHJ23" s="87"/>
      <c r="EHK23" s="87"/>
      <c r="EHL23" s="87"/>
      <c r="EHM23" s="87"/>
      <c r="EHN23" s="87"/>
      <c r="EHO23" s="87"/>
      <c r="EHP23" s="87"/>
      <c r="EHQ23" s="87"/>
      <c r="EHR23" s="87"/>
      <c r="EHS23" s="87"/>
      <c r="EHT23" s="87"/>
      <c r="EHU23" s="87"/>
      <c r="EHV23" s="87"/>
      <c r="EHW23" s="87"/>
      <c r="EHX23" s="87"/>
      <c r="EHY23" s="87"/>
      <c r="EHZ23" s="87"/>
      <c r="EIA23" s="87"/>
      <c r="EIB23" s="87"/>
      <c r="EIC23" s="87"/>
      <c r="EID23" s="87"/>
      <c r="EIE23" s="87"/>
      <c r="EIF23" s="87"/>
      <c r="EIG23" s="87"/>
      <c r="EIH23" s="87"/>
      <c r="EII23" s="87"/>
      <c r="EIJ23" s="87"/>
      <c r="EIK23" s="87"/>
      <c r="EIL23" s="87"/>
      <c r="EIM23" s="87"/>
      <c r="EIN23" s="87"/>
      <c r="EIO23" s="87"/>
      <c r="EIP23" s="87"/>
      <c r="EIQ23" s="87"/>
      <c r="EIR23" s="87"/>
      <c r="EIS23" s="87"/>
      <c r="EIT23" s="87"/>
      <c r="EIU23" s="87"/>
      <c r="EIV23" s="87"/>
      <c r="EIW23" s="87"/>
      <c r="EIX23" s="87"/>
      <c r="EIY23" s="87"/>
      <c r="EIZ23" s="87"/>
      <c r="EJA23" s="87"/>
      <c r="EJB23" s="87"/>
      <c r="EJC23" s="87"/>
      <c r="EJD23" s="87"/>
      <c r="EJE23" s="87"/>
      <c r="EJF23" s="87"/>
      <c r="EJG23" s="87"/>
      <c r="EJH23" s="87"/>
      <c r="EJI23" s="87"/>
      <c r="EJJ23" s="87"/>
      <c r="EJK23" s="87"/>
      <c r="EJL23" s="87"/>
      <c r="EJM23" s="87"/>
      <c r="EJN23" s="87"/>
      <c r="EJO23" s="87"/>
      <c r="EJP23" s="87"/>
      <c r="EJQ23" s="87"/>
      <c r="EJR23" s="87"/>
      <c r="EJS23" s="87"/>
      <c r="EJT23" s="87"/>
      <c r="EJU23" s="87"/>
      <c r="EJV23" s="87"/>
      <c r="EJW23" s="87"/>
      <c r="EJX23" s="87"/>
      <c r="EJY23" s="87"/>
      <c r="EJZ23" s="87"/>
      <c r="EKA23" s="87"/>
      <c r="EKB23" s="87"/>
      <c r="EKC23" s="87"/>
      <c r="EKD23" s="87"/>
      <c r="EKE23" s="87"/>
      <c r="EKF23" s="87"/>
      <c r="EKG23" s="87"/>
      <c r="EKH23" s="87"/>
      <c r="EKI23" s="87"/>
      <c r="EKJ23" s="87"/>
      <c r="EKK23" s="87"/>
      <c r="EKL23" s="87"/>
      <c r="EKM23" s="87"/>
      <c r="EKN23" s="87"/>
      <c r="EKO23" s="87"/>
      <c r="EKP23" s="87"/>
      <c r="EKQ23" s="87"/>
      <c r="EKR23" s="87"/>
      <c r="EKS23" s="87"/>
      <c r="EKT23" s="87"/>
      <c r="EKU23" s="87"/>
      <c r="EKV23" s="87"/>
      <c r="EKW23" s="87"/>
      <c r="EKX23" s="87"/>
      <c r="EKY23" s="87"/>
      <c r="EKZ23" s="87"/>
      <c r="ELA23" s="87"/>
      <c r="ELB23" s="87"/>
      <c r="ELC23" s="87"/>
      <c r="ELD23" s="87"/>
      <c r="ELE23" s="87"/>
      <c r="ELF23" s="87"/>
      <c r="ELG23" s="87"/>
      <c r="ELH23" s="87"/>
      <c r="ELI23" s="87"/>
      <c r="ELJ23" s="87"/>
      <c r="ELK23" s="87"/>
      <c r="ELL23" s="87"/>
      <c r="ELM23" s="87"/>
      <c r="ELN23" s="87"/>
      <c r="ELO23" s="87"/>
      <c r="ELP23" s="87"/>
      <c r="ELQ23" s="87"/>
      <c r="ELR23" s="87"/>
      <c r="ELS23" s="87"/>
      <c r="ELT23" s="87"/>
      <c r="ELU23" s="87"/>
      <c r="ELV23" s="87"/>
      <c r="ELW23" s="87"/>
      <c r="ELX23" s="87"/>
      <c r="ELY23" s="87"/>
      <c r="ELZ23" s="87"/>
      <c r="EMA23" s="87"/>
      <c r="EMB23" s="87"/>
      <c r="EMC23" s="87"/>
      <c r="EMD23" s="87"/>
      <c r="EME23" s="87"/>
      <c r="EMF23" s="87"/>
      <c r="EMG23" s="87"/>
      <c r="EMH23" s="87"/>
      <c r="EMI23" s="87"/>
      <c r="EMJ23" s="87"/>
      <c r="EMK23" s="87"/>
      <c r="EML23" s="87"/>
      <c r="EMM23" s="87"/>
      <c r="EMN23" s="87"/>
      <c r="EMO23" s="87"/>
      <c r="EMP23" s="87"/>
      <c r="EMQ23" s="87"/>
      <c r="EMR23" s="87"/>
      <c r="EMS23" s="87"/>
      <c r="EMT23" s="87"/>
      <c r="EMU23" s="87"/>
      <c r="EMV23" s="87"/>
      <c r="EMW23" s="87"/>
      <c r="EMX23" s="87"/>
      <c r="EMY23" s="87"/>
      <c r="EMZ23" s="87"/>
      <c r="ENA23" s="87"/>
      <c r="ENB23" s="87"/>
      <c r="ENC23" s="87"/>
      <c r="END23" s="87"/>
      <c r="ENE23" s="87"/>
      <c r="ENF23" s="87"/>
      <c r="ENG23" s="87"/>
      <c r="ENH23" s="87"/>
      <c r="ENI23" s="87"/>
      <c r="ENJ23" s="87"/>
      <c r="ENK23" s="87"/>
      <c r="ENL23" s="87"/>
      <c r="ENM23" s="87"/>
      <c r="ENN23" s="87"/>
      <c r="ENO23" s="87"/>
      <c r="ENP23" s="87"/>
      <c r="ENQ23" s="87"/>
      <c r="ENR23" s="87"/>
      <c r="ENS23" s="87"/>
      <c r="ENT23" s="87"/>
      <c r="ENU23" s="87"/>
      <c r="ENV23" s="87"/>
      <c r="ENW23" s="87"/>
      <c r="ENX23" s="87"/>
      <c r="ENY23" s="87"/>
      <c r="ENZ23" s="87"/>
      <c r="EOA23" s="87"/>
      <c r="EOB23" s="87"/>
      <c r="EOC23" s="87"/>
      <c r="EOD23" s="87"/>
      <c r="EOE23" s="87"/>
      <c r="EOF23" s="87"/>
      <c r="EOG23" s="87"/>
      <c r="EOH23" s="87"/>
      <c r="EOI23" s="87"/>
      <c r="EOJ23" s="87"/>
      <c r="EOK23" s="87"/>
      <c r="EOL23" s="87"/>
      <c r="EOM23" s="87"/>
      <c r="EON23" s="87"/>
      <c r="EOO23" s="87"/>
      <c r="EOP23" s="87"/>
      <c r="EOQ23" s="87"/>
      <c r="EOR23" s="87"/>
      <c r="EOS23" s="87"/>
      <c r="EOT23" s="87"/>
      <c r="EOU23" s="87"/>
      <c r="EOV23" s="87"/>
      <c r="EOW23" s="87"/>
      <c r="EOX23" s="87"/>
      <c r="EOY23" s="87"/>
      <c r="EOZ23" s="87"/>
      <c r="EPA23" s="87"/>
      <c r="EPB23" s="87"/>
      <c r="EPC23" s="87"/>
      <c r="EPD23" s="87"/>
      <c r="EPE23" s="87"/>
      <c r="EPF23" s="87"/>
      <c r="EPG23" s="87"/>
      <c r="EPH23" s="87"/>
      <c r="EPI23" s="87"/>
      <c r="EPJ23" s="87"/>
      <c r="EPK23" s="87"/>
      <c r="EPL23" s="87"/>
      <c r="EPM23" s="87"/>
      <c r="EPN23" s="87"/>
      <c r="EPO23" s="87"/>
      <c r="EPP23" s="87"/>
      <c r="EPQ23" s="87"/>
      <c r="EPR23" s="87"/>
      <c r="EPS23" s="87"/>
      <c r="EPT23" s="87"/>
      <c r="EPU23" s="87"/>
      <c r="EPV23" s="87"/>
      <c r="EPW23" s="87"/>
      <c r="EPX23" s="87"/>
      <c r="EPY23" s="87"/>
      <c r="EPZ23" s="87"/>
      <c r="EQA23" s="87"/>
      <c r="EQB23" s="87"/>
      <c r="EQC23" s="87"/>
      <c r="EQD23" s="87"/>
      <c r="EQE23" s="87"/>
      <c r="EQF23" s="87"/>
      <c r="EQG23" s="87"/>
      <c r="EQH23" s="87"/>
      <c r="EQI23" s="87"/>
      <c r="EQJ23" s="87"/>
      <c r="EQK23" s="87"/>
      <c r="EQL23" s="87"/>
      <c r="EQM23" s="87"/>
      <c r="EQN23" s="87"/>
      <c r="EQO23" s="87"/>
      <c r="EQP23" s="87"/>
      <c r="EQQ23" s="87"/>
      <c r="EQR23" s="87"/>
      <c r="EQS23" s="87"/>
      <c r="EQT23" s="87"/>
      <c r="EQU23" s="87"/>
      <c r="EQV23" s="87"/>
      <c r="EQW23" s="87"/>
      <c r="EQX23" s="87"/>
      <c r="EQY23" s="87"/>
      <c r="EQZ23" s="87"/>
      <c r="ERA23" s="87"/>
      <c r="ERB23" s="87"/>
      <c r="ERC23" s="87"/>
      <c r="ERD23" s="87"/>
      <c r="ERE23" s="87"/>
      <c r="ERF23" s="87"/>
      <c r="ERG23" s="87"/>
      <c r="ERH23" s="87"/>
      <c r="ERI23" s="87"/>
      <c r="ERJ23" s="87"/>
      <c r="ERK23" s="87"/>
      <c r="ERL23" s="87"/>
      <c r="ERM23" s="87"/>
      <c r="ERN23" s="87"/>
      <c r="ERO23" s="87"/>
      <c r="ERP23" s="87"/>
      <c r="ERQ23" s="87"/>
      <c r="ERR23" s="87"/>
      <c r="ERS23" s="87"/>
      <c r="ERT23" s="87"/>
      <c r="ERU23" s="87"/>
      <c r="ERV23" s="87"/>
      <c r="ERW23" s="87"/>
      <c r="ERX23" s="87"/>
      <c r="ERY23" s="87"/>
      <c r="ERZ23" s="87"/>
      <c r="ESA23" s="87"/>
      <c r="ESB23" s="87"/>
      <c r="ESC23" s="87"/>
      <c r="ESD23" s="87"/>
      <c r="ESE23" s="87"/>
      <c r="ESF23" s="87"/>
      <c r="ESG23" s="87"/>
      <c r="ESH23" s="87"/>
      <c r="ESI23" s="87"/>
      <c r="ESJ23" s="87"/>
      <c r="ESK23" s="87"/>
      <c r="ESL23" s="87"/>
      <c r="ESM23" s="87"/>
      <c r="ESN23" s="87"/>
      <c r="ESO23" s="87"/>
      <c r="ESP23" s="87"/>
      <c r="ESQ23" s="87"/>
      <c r="ESR23" s="87"/>
      <c r="ESS23" s="87"/>
      <c r="EST23" s="87"/>
      <c r="ESU23" s="87"/>
      <c r="ESV23" s="87"/>
      <c r="ESW23" s="87"/>
      <c r="ESX23" s="87"/>
      <c r="ESY23" s="87"/>
      <c r="ESZ23" s="87"/>
      <c r="ETA23" s="87"/>
      <c r="ETB23" s="87"/>
      <c r="ETC23" s="87"/>
      <c r="ETD23" s="87"/>
      <c r="ETE23" s="87"/>
      <c r="ETF23" s="87"/>
      <c r="ETG23" s="87"/>
      <c r="ETH23" s="87"/>
      <c r="ETI23" s="87"/>
      <c r="ETJ23" s="87"/>
      <c r="ETK23" s="87"/>
      <c r="ETL23" s="87"/>
      <c r="ETM23" s="87"/>
      <c r="ETN23" s="87"/>
      <c r="ETO23" s="87"/>
      <c r="ETP23" s="87"/>
      <c r="ETQ23" s="87"/>
      <c r="ETR23" s="87"/>
      <c r="ETS23" s="87"/>
      <c r="ETT23" s="87"/>
      <c r="ETU23" s="87"/>
      <c r="ETV23" s="87"/>
      <c r="ETW23" s="87"/>
      <c r="ETX23" s="87"/>
      <c r="ETY23" s="87"/>
      <c r="ETZ23" s="87"/>
      <c r="EUA23" s="87"/>
      <c r="EUB23" s="87"/>
      <c r="EUC23" s="87"/>
      <c r="EUD23" s="87"/>
      <c r="EUE23" s="87"/>
      <c r="EUF23" s="87"/>
      <c r="EUG23" s="87"/>
      <c r="EUH23" s="87"/>
      <c r="EUI23" s="87"/>
      <c r="EUJ23" s="87"/>
      <c r="EUK23" s="87"/>
      <c r="EUL23" s="87"/>
      <c r="EUM23" s="87"/>
      <c r="EUN23" s="87"/>
      <c r="EUO23" s="87"/>
      <c r="EUP23" s="87"/>
      <c r="EUQ23" s="87"/>
      <c r="EUR23" s="87"/>
      <c r="EUS23" s="87"/>
      <c r="EUT23" s="87"/>
      <c r="EUU23" s="87"/>
      <c r="EUV23" s="87"/>
      <c r="EUW23" s="87"/>
      <c r="EUX23" s="87"/>
      <c r="EUY23" s="87"/>
      <c r="EUZ23" s="87"/>
      <c r="EVA23" s="87"/>
      <c r="EVB23" s="87"/>
      <c r="EVC23" s="87"/>
      <c r="EVD23" s="87"/>
      <c r="EVE23" s="87"/>
      <c r="EVF23" s="87"/>
      <c r="EVG23" s="87"/>
      <c r="EVH23" s="87"/>
      <c r="EVI23" s="87"/>
      <c r="EVJ23" s="87"/>
      <c r="EVK23" s="87"/>
      <c r="EVL23" s="87"/>
      <c r="EVM23" s="87"/>
      <c r="EVN23" s="87"/>
      <c r="EVO23" s="87"/>
      <c r="EVP23" s="87"/>
      <c r="EVQ23" s="87"/>
      <c r="EVR23" s="87"/>
      <c r="EVS23" s="87"/>
      <c r="EVT23" s="87"/>
      <c r="EVU23" s="87"/>
      <c r="EVV23" s="87"/>
      <c r="EVW23" s="87"/>
      <c r="EVX23" s="87"/>
      <c r="EVY23" s="87"/>
      <c r="EVZ23" s="87"/>
      <c r="EWA23" s="87"/>
      <c r="EWB23" s="87"/>
      <c r="EWC23" s="87"/>
      <c r="EWD23" s="87"/>
      <c r="EWE23" s="87"/>
      <c r="EWF23" s="87"/>
      <c r="EWG23" s="87"/>
      <c r="EWH23" s="87"/>
      <c r="EWI23" s="87"/>
      <c r="EWJ23" s="87"/>
      <c r="EWK23" s="87"/>
      <c r="EWL23" s="87"/>
      <c r="EWM23" s="87"/>
      <c r="EWN23" s="87"/>
      <c r="EWO23" s="87"/>
      <c r="EWP23" s="87"/>
      <c r="EWQ23" s="87"/>
      <c r="EWR23" s="87"/>
      <c r="EWS23" s="87"/>
      <c r="EWT23" s="87"/>
      <c r="EWU23" s="87"/>
      <c r="EWV23" s="87"/>
      <c r="EWW23" s="87"/>
      <c r="EWX23" s="87"/>
      <c r="EWY23" s="87"/>
      <c r="EWZ23" s="87"/>
      <c r="EXA23" s="87"/>
      <c r="EXB23" s="87"/>
      <c r="EXC23" s="87"/>
      <c r="EXD23" s="87"/>
      <c r="EXE23" s="87"/>
      <c r="EXF23" s="87"/>
      <c r="EXG23" s="87"/>
      <c r="EXH23" s="87"/>
      <c r="EXI23" s="87"/>
      <c r="EXJ23" s="87"/>
      <c r="EXK23" s="87"/>
      <c r="EXL23" s="87"/>
      <c r="EXM23" s="87"/>
      <c r="EXN23" s="87"/>
      <c r="EXO23" s="87"/>
      <c r="EXP23" s="87"/>
      <c r="EXQ23" s="87"/>
      <c r="EXR23" s="87"/>
      <c r="EXS23" s="87"/>
      <c r="EXT23" s="87"/>
      <c r="EXU23" s="87"/>
      <c r="EXV23" s="87"/>
      <c r="EXW23" s="87"/>
      <c r="EXX23" s="87"/>
      <c r="EXY23" s="87"/>
      <c r="EXZ23" s="87"/>
      <c r="EYA23" s="87"/>
      <c r="EYB23" s="87"/>
      <c r="EYC23" s="87"/>
      <c r="EYD23" s="87"/>
      <c r="EYE23" s="87"/>
      <c r="EYF23" s="87"/>
      <c r="EYG23" s="87"/>
      <c r="EYH23" s="87"/>
      <c r="EYI23" s="87"/>
      <c r="EYJ23" s="87"/>
      <c r="EYK23" s="87"/>
      <c r="EYL23" s="87"/>
      <c r="EYM23" s="87"/>
      <c r="EYN23" s="87"/>
      <c r="EYO23" s="87"/>
      <c r="EYP23" s="87"/>
      <c r="EYQ23" s="87"/>
      <c r="EYR23" s="87"/>
      <c r="EYS23" s="87"/>
      <c r="EYT23" s="87"/>
      <c r="EYU23" s="87"/>
      <c r="EYV23" s="87"/>
      <c r="EYW23" s="87"/>
      <c r="EYX23" s="87"/>
      <c r="EYY23" s="87"/>
      <c r="EYZ23" s="87"/>
      <c r="EZA23" s="87"/>
      <c r="EZB23" s="87"/>
      <c r="EZC23" s="87"/>
      <c r="EZD23" s="87"/>
      <c r="EZE23" s="87"/>
      <c r="EZF23" s="87"/>
      <c r="EZG23" s="87"/>
      <c r="EZH23" s="87"/>
      <c r="EZI23" s="87"/>
      <c r="EZJ23" s="87"/>
      <c r="EZK23" s="87"/>
      <c r="EZL23" s="87"/>
      <c r="EZM23" s="87"/>
      <c r="EZN23" s="87"/>
      <c r="EZO23" s="87"/>
      <c r="EZP23" s="87"/>
      <c r="EZQ23" s="87"/>
      <c r="EZR23" s="87"/>
      <c r="EZS23" s="87"/>
      <c r="EZT23" s="87"/>
      <c r="EZU23" s="87"/>
      <c r="EZV23" s="87"/>
      <c r="EZW23" s="87"/>
      <c r="EZX23" s="87"/>
      <c r="EZY23" s="87"/>
      <c r="EZZ23" s="87"/>
      <c r="FAA23" s="87"/>
      <c r="FAB23" s="87"/>
      <c r="FAC23" s="87"/>
      <c r="FAD23" s="87"/>
      <c r="FAE23" s="87"/>
      <c r="FAF23" s="87"/>
      <c r="FAG23" s="87"/>
      <c r="FAH23" s="87"/>
      <c r="FAI23" s="87"/>
      <c r="FAJ23" s="87"/>
      <c r="FAK23" s="87"/>
      <c r="FAL23" s="87"/>
      <c r="FAM23" s="87"/>
      <c r="FAN23" s="87"/>
      <c r="FAO23" s="87"/>
      <c r="FAP23" s="87"/>
      <c r="FAQ23" s="87"/>
      <c r="FAR23" s="87"/>
      <c r="FAS23" s="87"/>
      <c r="FAT23" s="87"/>
      <c r="FAU23" s="87"/>
      <c r="FAV23" s="87"/>
      <c r="FAW23" s="87"/>
      <c r="FAX23" s="87"/>
      <c r="FAY23" s="87"/>
      <c r="FAZ23" s="87"/>
      <c r="FBA23" s="87"/>
      <c r="FBB23" s="87"/>
      <c r="FBC23" s="87"/>
      <c r="FBD23" s="87"/>
      <c r="FBE23" s="87"/>
      <c r="FBF23" s="87"/>
      <c r="FBG23" s="87"/>
      <c r="FBH23" s="87"/>
      <c r="FBI23" s="87"/>
      <c r="FBJ23" s="87"/>
      <c r="FBK23" s="87"/>
      <c r="FBL23" s="87"/>
      <c r="FBM23" s="87"/>
      <c r="FBN23" s="87"/>
      <c r="FBO23" s="87"/>
      <c r="FBP23" s="87"/>
      <c r="FBQ23" s="87"/>
      <c r="FBR23" s="87"/>
      <c r="FBS23" s="87"/>
      <c r="FBT23" s="87"/>
      <c r="FBU23" s="87"/>
      <c r="FBV23" s="87"/>
      <c r="FBW23" s="87"/>
      <c r="FBX23" s="87"/>
      <c r="FBY23" s="87"/>
      <c r="FBZ23" s="87"/>
      <c r="FCA23" s="87"/>
      <c r="FCB23" s="87"/>
      <c r="FCC23" s="87"/>
      <c r="FCD23" s="87"/>
      <c r="FCE23" s="87"/>
      <c r="FCF23" s="87"/>
      <c r="FCG23" s="87"/>
      <c r="FCH23" s="87"/>
      <c r="FCI23" s="87"/>
      <c r="FCJ23" s="87"/>
      <c r="FCK23" s="87"/>
      <c r="FCL23" s="87"/>
      <c r="FCM23" s="87"/>
      <c r="FCN23" s="87"/>
      <c r="FCO23" s="87"/>
      <c r="FCP23" s="87"/>
      <c r="FCQ23" s="87"/>
      <c r="FCR23" s="87"/>
      <c r="FCS23" s="87"/>
      <c r="FCT23" s="87"/>
      <c r="FCU23" s="87"/>
      <c r="FCV23" s="87"/>
      <c r="FCW23" s="87"/>
      <c r="FCX23" s="87"/>
      <c r="FCY23" s="87"/>
      <c r="FCZ23" s="87"/>
      <c r="FDA23" s="87"/>
      <c r="FDB23" s="87"/>
      <c r="FDC23" s="87"/>
      <c r="FDD23" s="87"/>
      <c r="FDE23" s="87"/>
      <c r="FDF23" s="87"/>
      <c r="FDG23" s="87"/>
      <c r="FDH23" s="87"/>
      <c r="FDI23" s="87"/>
      <c r="FDJ23" s="87"/>
      <c r="FDK23" s="87"/>
      <c r="FDL23" s="87"/>
      <c r="FDM23" s="87"/>
      <c r="FDN23" s="87"/>
      <c r="FDO23" s="87"/>
      <c r="FDP23" s="87"/>
      <c r="FDQ23" s="87"/>
      <c r="FDR23" s="87"/>
      <c r="FDS23" s="87"/>
      <c r="FDT23" s="87"/>
      <c r="FDU23" s="87"/>
      <c r="FDV23" s="87"/>
      <c r="FDW23" s="87"/>
      <c r="FDX23" s="87"/>
      <c r="FDY23" s="87"/>
      <c r="FDZ23" s="87"/>
      <c r="FEA23" s="87"/>
      <c r="FEB23" s="87"/>
      <c r="FEC23" s="87"/>
      <c r="FED23" s="87"/>
      <c r="FEE23" s="87"/>
      <c r="FEF23" s="87"/>
      <c r="FEG23" s="87"/>
      <c r="FEH23" s="87"/>
      <c r="FEI23" s="87"/>
      <c r="FEJ23" s="87"/>
      <c r="FEK23" s="87"/>
      <c r="FEL23" s="87"/>
      <c r="FEM23" s="87"/>
      <c r="FEN23" s="87"/>
      <c r="FEO23" s="87"/>
      <c r="FEP23" s="87"/>
      <c r="FEQ23" s="87"/>
      <c r="FER23" s="87"/>
      <c r="FES23" s="87"/>
      <c r="FET23" s="87"/>
      <c r="FEU23" s="87"/>
      <c r="FEV23" s="87"/>
      <c r="FEW23" s="87"/>
      <c r="FEX23" s="87"/>
      <c r="FEY23" s="87"/>
      <c r="FEZ23" s="87"/>
      <c r="FFA23" s="87"/>
      <c r="FFB23" s="87"/>
      <c r="FFC23" s="87"/>
      <c r="FFD23" s="87"/>
      <c r="FFE23" s="87"/>
      <c r="FFF23" s="87"/>
      <c r="FFG23" s="87"/>
      <c r="FFH23" s="87"/>
      <c r="FFI23" s="87"/>
      <c r="FFJ23" s="87"/>
      <c r="FFK23" s="87"/>
      <c r="FFL23" s="87"/>
      <c r="FFM23" s="87"/>
      <c r="FFN23" s="87"/>
      <c r="FFO23" s="87"/>
      <c r="FFP23" s="87"/>
      <c r="FFQ23" s="87"/>
      <c r="FFR23" s="87"/>
      <c r="FFS23" s="87"/>
      <c r="FFT23" s="87"/>
      <c r="FFU23" s="87"/>
      <c r="FFV23" s="87"/>
      <c r="FFW23" s="87"/>
      <c r="FFX23" s="87"/>
      <c r="FFY23" s="87"/>
      <c r="FFZ23" s="87"/>
      <c r="FGA23" s="87"/>
      <c r="FGB23" s="87"/>
      <c r="FGC23" s="87"/>
      <c r="FGD23" s="87"/>
      <c r="FGE23" s="87"/>
      <c r="FGF23" s="87"/>
      <c r="FGG23" s="87"/>
      <c r="FGH23" s="87"/>
      <c r="FGI23" s="87"/>
      <c r="FGJ23" s="87"/>
      <c r="FGK23" s="87"/>
      <c r="FGL23" s="87"/>
      <c r="FGM23" s="87"/>
      <c r="FGN23" s="87"/>
      <c r="FGO23" s="87"/>
      <c r="FGP23" s="87"/>
      <c r="FGQ23" s="87"/>
      <c r="FGR23" s="87"/>
      <c r="FGS23" s="87"/>
      <c r="FGT23" s="87"/>
      <c r="FGU23" s="87"/>
      <c r="FGV23" s="87"/>
      <c r="FGW23" s="87"/>
      <c r="FGX23" s="87"/>
      <c r="FGY23" s="87"/>
      <c r="FGZ23" s="87"/>
      <c r="FHA23" s="87"/>
      <c r="FHB23" s="87"/>
      <c r="FHC23" s="87"/>
      <c r="FHD23" s="87"/>
      <c r="FHE23" s="87"/>
      <c r="FHF23" s="87"/>
      <c r="FHG23" s="87"/>
      <c r="FHH23" s="87"/>
      <c r="FHI23" s="87"/>
      <c r="FHJ23" s="87"/>
      <c r="FHK23" s="87"/>
      <c r="FHL23" s="87"/>
      <c r="FHM23" s="87"/>
      <c r="FHN23" s="87"/>
      <c r="FHO23" s="87"/>
      <c r="FHP23" s="87"/>
      <c r="FHQ23" s="87"/>
      <c r="FHR23" s="87"/>
      <c r="FHS23" s="87"/>
      <c r="FHT23" s="87"/>
      <c r="FHU23" s="87"/>
      <c r="FHV23" s="87"/>
      <c r="FHW23" s="87"/>
      <c r="FHX23" s="87"/>
      <c r="FHY23" s="87"/>
      <c r="FHZ23" s="87"/>
      <c r="FIA23" s="87"/>
      <c r="FIB23" s="87"/>
      <c r="FIC23" s="87"/>
      <c r="FID23" s="87"/>
      <c r="FIE23" s="87"/>
      <c r="FIF23" s="87"/>
      <c r="FIG23" s="87"/>
      <c r="FIH23" s="87"/>
      <c r="FII23" s="87"/>
      <c r="FIJ23" s="87"/>
      <c r="FIK23" s="87"/>
      <c r="FIL23" s="87"/>
      <c r="FIM23" s="87"/>
      <c r="FIN23" s="87"/>
      <c r="FIO23" s="87"/>
      <c r="FIP23" s="87"/>
      <c r="FIQ23" s="87"/>
      <c r="FIR23" s="87"/>
      <c r="FIS23" s="87"/>
      <c r="FIT23" s="87"/>
      <c r="FIU23" s="87"/>
      <c r="FIV23" s="87"/>
      <c r="FIW23" s="87"/>
      <c r="FIX23" s="87"/>
      <c r="FIY23" s="87"/>
      <c r="FIZ23" s="87"/>
      <c r="FJA23" s="87"/>
      <c r="FJB23" s="87"/>
      <c r="FJC23" s="87"/>
      <c r="FJD23" s="87"/>
      <c r="FJE23" s="87"/>
      <c r="FJF23" s="87"/>
      <c r="FJG23" s="87"/>
      <c r="FJH23" s="87"/>
      <c r="FJI23" s="87"/>
      <c r="FJJ23" s="87"/>
      <c r="FJK23" s="87"/>
      <c r="FJL23" s="87"/>
      <c r="FJM23" s="87"/>
      <c r="FJN23" s="87"/>
      <c r="FJO23" s="87"/>
      <c r="FJP23" s="87"/>
      <c r="FJQ23" s="87"/>
      <c r="FJR23" s="87"/>
      <c r="FJS23" s="87"/>
      <c r="FJT23" s="87"/>
      <c r="FJU23" s="87"/>
      <c r="FJV23" s="87"/>
      <c r="FJW23" s="87"/>
      <c r="FJX23" s="87"/>
      <c r="FJY23" s="87"/>
      <c r="FJZ23" s="87"/>
      <c r="FKA23" s="87"/>
      <c r="FKB23" s="87"/>
      <c r="FKC23" s="87"/>
      <c r="FKD23" s="87"/>
      <c r="FKE23" s="87"/>
      <c r="FKF23" s="87"/>
      <c r="FKG23" s="87"/>
      <c r="FKH23" s="87"/>
      <c r="FKI23" s="87"/>
      <c r="FKJ23" s="87"/>
      <c r="FKK23" s="87"/>
      <c r="FKL23" s="87"/>
      <c r="FKM23" s="87"/>
      <c r="FKN23" s="87"/>
      <c r="FKO23" s="87"/>
      <c r="FKP23" s="87"/>
      <c r="FKQ23" s="87"/>
      <c r="FKR23" s="87"/>
      <c r="FKS23" s="87"/>
      <c r="FKT23" s="87"/>
      <c r="FKU23" s="87"/>
      <c r="FKV23" s="87"/>
      <c r="FKW23" s="87"/>
      <c r="FKX23" s="87"/>
      <c r="FKY23" s="87"/>
      <c r="FKZ23" s="87"/>
      <c r="FLA23" s="87"/>
      <c r="FLB23" s="87"/>
      <c r="FLC23" s="87"/>
      <c r="FLD23" s="87"/>
      <c r="FLE23" s="87"/>
      <c r="FLF23" s="87"/>
      <c r="FLG23" s="87"/>
      <c r="FLH23" s="87"/>
      <c r="FLI23" s="87"/>
      <c r="FLJ23" s="87"/>
      <c r="FLK23" s="87"/>
      <c r="FLL23" s="87"/>
      <c r="FLM23" s="87"/>
      <c r="FLN23" s="87"/>
      <c r="FLO23" s="87"/>
      <c r="FLP23" s="87"/>
      <c r="FLQ23" s="87"/>
      <c r="FLR23" s="87"/>
      <c r="FLS23" s="87"/>
      <c r="FLT23" s="87"/>
      <c r="FLU23" s="87"/>
      <c r="FLV23" s="87"/>
      <c r="FLW23" s="87"/>
      <c r="FLX23" s="87"/>
      <c r="FLY23" s="87"/>
      <c r="FLZ23" s="87"/>
      <c r="FMA23" s="87"/>
      <c r="FMB23" s="87"/>
      <c r="FMC23" s="87"/>
      <c r="FMD23" s="87"/>
      <c r="FME23" s="87"/>
      <c r="FMF23" s="87"/>
      <c r="FMG23" s="87"/>
      <c r="FMH23" s="87"/>
      <c r="FMI23" s="87"/>
      <c r="FMJ23" s="87"/>
      <c r="FMK23" s="87"/>
      <c r="FML23" s="87"/>
      <c r="FMM23" s="87"/>
      <c r="FMN23" s="87"/>
      <c r="FMO23" s="87"/>
      <c r="FMP23" s="87"/>
      <c r="FMQ23" s="87"/>
      <c r="FMR23" s="87"/>
      <c r="FMS23" s="87"/>
      <c r="FMT23" s="87"/>
      <c r="FMU23" s="87"/>
      <c r="FMV23" s="87"/>
      <c r="FMW23" s="87"/>
      <c r="FMX23" s="87"/>
      <c r="FMY23" s="87"/>
      <c r="FMZ23" s="87"/>
      <c r="FNA23" s="87"/>
      <c r="FNB23" s="87"/>
      <c r="FNC23" s="87"/>
      <c r="FND23" s="87"/>
      <c r="FNE23" s="87"/>
      <c r="FNF23" s="87"/>
      <c r="FNG23" s="87"/>
      <c r="FNH23" s="87"/>
      <c r="FNI23" s="87"/>
      <c r="FNJ23" s="87"/>
      <c r="FNK23" s="87"/>
      <c r="FNL23" s="87"/>
      <c r="FNM23" s="87"/>
      <c r="FNN23" s="87"/>
      <c r="FNO23" s="87"/>
      <c r="FNP23" s="87"/>
      <c r="FNQ23" s="87"/>
      <c r="FNR23" s="87"/>
      <c r="FNS23" s="87"/>
      <c r="FNT23" s="87"/>
      <c r="FNU23" s="87"/>
      <c r="FNV23" s="87"/>
      <c r="FNW23" s="87"/>
      <c r="FNX23" s="87"/>
      <c r="FNY23" s="87"/>
      <c r="FNZ23" s="87"/>
      <c r="FOA23" s="87"/>
      <c r="FOB23" s="87"/>
      <c r="FOC23" s="87"/>
      <c r="FOD23" s="87"/>
      <c r="FOE23" s="87"/>
      <c r="FOF23" s="87"/>
      <c r="FOG23" s="87"/>
      <c r="FOH23" s="87"/>
      <c r="FOI23" s="87"/>
      <c r="FOJ23" s="87"/>
      <c r="FOK23" s="87"/>
      <c r="FOL23" s="87"/>
      <c r="FOM23" s="87"/>
      <c r="FON23" s="87"/>
      <c r="FOO23" s="87"/>
      <c r="FOP23" s="87"/>
      <c r="FOQ23" s="87"/>
      <c r="FOR23" s="87"/>
      <c r="FOS23" s="87"/>
      <c r="FOT23" s="87"/>
      <c r="FOU23" s="87"/>
      <c r="FOV23" s="87"/>
      <c r="FOW23" s="87"/>
      <c r="FOX23" s="87"/>
      <c r="FOY23" s="87"/>
      <c r="FOZ23" s="87"/>
      <c r="FPA23" s="87"/>
      <c r="FPB23" s="87"/>
      <c r="FPC23" s="87"/>
      <c r="FPD23" s="87"/>
      <c r="FPE23" s="87"/>
      <c r="FPF23" s="87"/>
      <c r="FPG23" s="87"/>
      <c r="FPH23" s="87"/>
      <c r="FPI23" s="87"/>
      <c r="FPJ23" s="87"/>
      <c r="FPK23" s="87"/>
      <c r="FPL23" s="87"/>
      <c r="FPM23" s="87"/>
      <c r="FPN23" s="87"/>
      <c r="FPO23" s="87"/>
      <c r="FPP23" s="87"/>
      <c r="FPQ23" s="87"/>
      <c r="FPR23" s="87"/>
      <c r="FPS23" s="87"/>
      <c r="FPT23" s="87"/>
      <c r="FPU23" s="87"/>
      <c r="FPV23" s="87"/>
      <c r="FPW23" s="87"/>
      <c r="FPX23" s="87"/>
      <c r="FPY23" s="87"/>
      <c r="FPZ23" s="87"/>
      <c r="FQA23" s="87"/>
      <c r="FQB23" s="87"/>
      <c r="FQC23" s="87"/>
      <c r="FQD23" s="87"/>
      <c r="FQE23" s="87"/>
      <c r="FQF23" s="87"/>
      <c r="FQG23" s="87"/>
      <c r="FQH23" s="87"/>
      <c r="FQI23" s="87"/>
      <c r="FQJ23" s="87"/>
      <c r="FQK23" s="87"/>
      <c r="FQL23" s="87"/>
      <c r="FQM23" s="87"/>
      <c r="FQN23" s="87"/>
      <c r="FQO23" s="87"/>
      <c r="FQP23" s="87"/>
      <c r="FQQ23" s="87"/>
      <c r="FQR23" s="87"/>
      <c r="FQS23" s="87"/>
      <c r="FQT23" s="87"/>
      <c r="FQU23" s="87"/>
      <c r="FQV23" s="87"/>
      <c r="FQW23" s="87"/>
      <c r="FQX23" s="87"/>
      <c r="FQY23" s="87"/>
      <c r="FQZ23" s="87"/>
      <c r="FRA23" s="87"/>
      <c r="FRB23" s="87"/>
      <c r="FRC23" s="87"/>
      <c r="FRD23" s="87"/>
      <c r="FRE23" s="87"/>
      <c r="FRF23" s="87"/>
      <c r="FRG23" s="87"/>
      <c r="FRH23" s="87"/>
      <c r="FRI23" s="87"/>
      <c r="FRJ23" s="87"/>
      <c r="FRK23" s="87"/>
      <c r="FRL23" s="87"/>
      <c r="FRM23" s="87"/>
      <c r="FRN23" s="87"/>
      <c r="FRO23" s="87"/>
      <c r="FRP23" s="87"/>
      <c r="FRQ23" s="87"/>
      <c r="FRR23" s="87"/>
      <c r="FRS23" s="87"/>
      <c r="FRT23" s="87"/>
      <c r="FRU23" s="87"/>
      <c r="FRV23" s="87"/>
      <c r="FRW23" s="87"/>
      <c r="FRX23" s="87"/>
      <c r="FRY23" s="87"/>
      <c r="FRZ23" s="87"/>
      <c r="FSA23" s="87"/>
      <c r="FSB23" s="87"/>
      <c r="FSC23" s="87"/>
      <c r="FSD23" s="87"/>
      <c r="FSE23" s="87"/>
      <c r="FSF23" s="87"/>
      <c r="FSG23" s="87"/>
      <c r="FSH23" s="87"/>
      <c r="FSI23" s="87"/>
      <c r="FSJ23" s="87"/>
      <c r="FSK23" s="87"/>
      <c r="FSL23" s="87"/>
      <c r="FSM23" s="87"/>
      <c r="FSN23" s="87"/>
      <c r="FSO23" s="87"/>
      <c r="FSP23" s="87"/>
      <c r="FSQ23" s="87"/>
      <c r="FSR23" s="87"/>
      <c r="FSS23" s="87"/>
      <c r="FST23" s="87"/>
      <c r="FSU23" s="87"/>
      <c r="FSV23" s="87"/>
      <c r="FSW23" s="87"/>
      <c r="FSX23" s="87"/>
      <c r="FSY23" s="87"/>
      <c r="FSZ23" s="87"/>
      <c r="FTA23" s="87"/>
      <c r="FTB23" s="87"/>
      <c r="FTC23" s="87"/>
      <c r="FTD23" s="87"/>
      <c r="FTE23" s="87"/>
      <c r="FTF23" s="87"/>
      <c r="FTG23" s="87"/>
      <c r="FTH23" s="87"/>
      <c r="FTI23" s="87"/>
      <c r="FTJ23" s="87"/>
      <c r="FTK23" s="87"/>
      <c r="FTL23" s="87"/>
      <c r="FTM23" s="87"/>
      <c r="FTN23" s="87"/>
      <c r="FTO23" s="87"/>
      <c r="FTP23" s="87"/>
      <c r="FTQ23" s="87"/>
      <c r="FTR23" s="87"/>
      <c r="FTS23" s="87"/>
      <c r="FTT23" s="87"/>
      <c r="FTU23" s="87"/>
      <c r="FTV23" s="87"/>
      <c r="FTW23" s="87"/>
      <c r="FTX23" s="87"/>
      <c r="FTY23" s="87"/>
      <c r="FTZ23" s="87"/>
      <c r="FUA23" s="87"/>
      <c r="FUB23" s="87"/>
      <c r="FUC23" s="87"/>
      <c r="FUD23" s="87"/>
      <c r="FUE23" s="87"/>
      <c r="FUF23" s="87"/>
      <c r="FUG23" s="87"/>
      <c r="FUH23" s="87"/>
      <c r="FUI23" s="87"/>
      <c r="FUJ23" s="87"/>
      <c r="FUK23" s="87"/>
      <c r="FUL23" s="87"/>
      <c r="FUM23" s="87"/>
      <c r="FUN23" s="87"/>
      <c r="FUO23" s="87"/>
      <c r="FUP23" s="87"/>
      <c r="FUQ23" s="87"/>
      <c r="FUR23" s="87"/>
      <c r="FUS23" s="87"/>
      <c r="FUT23" s="87"/>
      <c r="FUU23" s="87"/>
      <c r="FUV23" s="87"/>
      <c r="FUW23" s="87"/>
      <c r="FUX23" s="87"/>
      <c r="FUY23" s="87"/>
      <c r="FUZ23" s="87"/>
      <c r="FVA23" s="87"/>
      <c r="FVB23" s="87"/>
      <c r="FVC23" s="87"/>
      <c r="FVD23" s="87"/>
      <c r="FVE23" s="87"/>
      <c r="FVF23" s="87"/>
      <c r="FVG23" s="87"/>
      <c r="FVH23" s="87"/>
      <c r="FVI23" s="87"/>
      <c r="FVJ23" s="87"/>
      <c r="FVK23" s="87"/>
      <c r="FVL23" s="87"/>
      <c r="FVM23" s="87"/>
      <c r="FVN23" s="87"/>
      <c r="FVO23" s="87"/>
      <c r="FVP23" s="87"/>
      <c r="FVQ23" s="87"/>
      <c r="FVR23" s="87"/>
      <c r="FVS23" s="87"/>
      <c r="FVT23" s="87"/>
      <c r="FVU23" s="87"/>
      <c r="FVV23" s="87"/>
      <c r="FVW23" s="87"/>
      <c r="FVX23" s="87"/>
      <c r="FVY23" s="87"/>
      <c r="FVZ23" s="87"/>
      <c r="FWA23" s="87"/>
      <c r="FWB23" s="87"/>
      <c r="FWC23" s="87"/>
      <c r="FWD23" s="87"/>
      <c r="FWE23" s="87"/>
      <c r="FWF23" s="87"/>
      <c r="FWG23" s="87"/>
      <c r="FWH23" s="87"/>
      <c r="FWI23" s="87"/>
      <c r="FWJ23" s="87"/>
      <c r="FWK23" s="87"/>
      <c r="FWL23" s="87"/>
      <c r="FWM23" s="87"/>
      <c r="FWN23" s="87"/>
      <c r="FWO23" s="87"/>
      <c r="FWP23" s="87"/>
      <c r="FWQ23" s="87"/>
      <c r="FWR23" s="87"/>
      <c r="FWS23" s="87"/>
      <c r="FWT23" s="87"/>
      <c r="FWU23" s="87"/>
      <c r="FWV23" s="87"/>
      <c r="FWW23" s="87"/>
      <c r="FWX23" s="87"/>
      <c r="FWY23" s="87"/>
      <c r="FWZ23" s="87"/>
      <c r="FXA23" s="87"/>
      <c r="FXB23" s="87"/>
      <c r="FXC23" s="87"/>
      <c r="FXD23" s="87"/>
      <c r="FXE23" s="87"/>
      <c r="FXF23" s="87"/>
      <c r="FXG23" s="87"/>
      <c r="FXH23" s="87"/>
      <c r="FXI23" s="87"/>
      <c r="FXJ23" s="87"/>
      <c r="FXK23" s="87"/>
      <c r="FXL23" s="87"/>
      <c r="FXM23" s="87"/>
      <c r="FXN23" s="87"/>
      <c r="FXO23" s="87"/>
      <c r="FXP23" s="87"/>
      <c r="FXQ23" s="87"/>
      <c r="FXR23" s="87"/>
      <c r="FXS23" s="87"/>
      <c r="FXT23" s="87"/>
      <c r="FXU23" s="87"/>
      <c r="FXV23" s="87"/>
      <c r="FXW23" s="87"/>
      <c r="FXX23" s="87"/>
      <c r="FXY23" s="87"/>
      <c r="FXZ23" s="87"/>
      <c r="FYA23" s="87"/>
      <c r="FYB23" s="87"/>
      <c r="FYC23" s="87"/>
      <c r="FYD23" s="87"/>
      <c r="FYE23" s="87"/>
      <c r="FYF23" s="87"/>
      <c r="FYG23" s="87"/>
      <c r="FYH23" s="87"/>
      <c r="FYI23" s="87"/>
      <c r="FYJ23" s="87"/>
      <c r="FYK23" s="87"/>
      <c r="FYL23" s="87"/>
      <c r="FYM23" s="87"/>
      <c r="FYN23" s="87"/>
      <c r="FYO23" s="87"/>
      <c r="FYP23" s="87"/>
      <c r="FYQ23" s="87"/>
      <c r="FYR23" s="87"/>
      <c r="FYS23" s="87"/>
      <c r="FYT23" s="87"/>
      <c r="FYU23" s="87"/>
      <c r="FYV23" s="87"/>
      <c r="FYW23" s="87"/>
      <c r="FYX23" s="87"/>
      <c r="FYY23" s="87"/>
      <c r="FYZ23" s="87"/>
      <c r="FZA23" s="87"/>
      <c r="FZB23" s="87"/>
      <c r="FZC23" s="87"/>
      <c r="FZD23" s="87"/>
      <c r="FZE23" s="87"/>
      <c r="FZF23" s="87"/>
      <c r="FZG23" s="87"/>
      <c r="FZH23" s="87"/>
      <c r="FZI23" s="87"/>
      <c r="FZJ23" s="87"/>
      <c r="FZK23" s="87"/>
      <c r="FZL23" s="87"/>
      <c r="FZM23" s="87"/>
      <c r="FZN23" s="87"/>
      <c r="FZO23" s="87"/>
      <c r="FZP23" s="87"/>
      <c r="FZQ23" s="87"/>
      <c r="FZR23" s="87"/>
      <c r="FZS23" s="87"/>
      <c r="FZT23" s="87"/>
      <c r="FZU23" s="87"/>
      <c r="FZV23" s="87"/>
      <c r="FZW23" s="87"/>
      <c r="FZX23" s="87"/>
      <c r="FZY23" s="87"/>
      <c r="FZZ23" s="87"/>
      <c r="GAA23" s="87"/>
      <c r="GAB23" s="87"/>
      <c r="GAC23" s="87"/>
      <c r="GAD23" s="87"/>
      <c r="GAE23" s="87"/>
      <c r="GAF23" s="87"/>
      <c r="GAG23" s="87"/>
      <c r="GAH23" s="87"/>
      <c r="GAI23" s="87"/>
      <c r="GAJ23" s="87"/>
      <c r="GAK23" s="87"/>
      <c r="GAL23" s="87"/>
      <c r="GAM23" s="87"/>
      <c r="GAN23" s="87"/>
      <c r="GAO23" s="87"/>
      <c r="GAP23" s="87"/>
      <c r="GAQ23" s="87"/>
      <c r="GAR23" s="87"/>
      <c r="GAS23" s="87"/>
      <c r="GAT23" s="87"/>
      <c r="GAU23" s="87"/>
      <c r="GAV23" s="87"/>
      <c r="GAW23" s="87"/>
      <c r="GAX23" s="87"/>
      <c r="GAY23" s="87"/>
      <c r="GAZ23" s="87"/>
      <c r="GBA23" s="87"/>
      <c r="GBB23" s="87"/>
      <c r="GBC23" s="87"/>
      <c r="GBD23" s="87"/>
      <c r="GBE23" s="87"/>
      <c r="GBF23" s="87"/>
      <c r="GBG23" s="87"/>
      <c r="GBH23" s="87"/>
      <c r="GBI23" s="87"/>
      <c r="GBJ23" s="87"/>
      <c r="GBK23" s="87"/>
      <c r="GBL23" s="87"/>
      <c r="GBM23" s="87"/>
      <c r="GBN23" s="87"/>
      <c r="GBO23" s="87"/>
      <c r="GBP23" s="87"/>
      <c r="GBQ23" s="87"/>
      <c r="GBR23" s="87"/>
      <c r="GBS23" s="87"/>
      <c r="GBT23" s="87"/>
      <c r="GBU23" s="87"/>
      <c r="GBV23" s="87"/>
      <c r="GBW23" s="87"/>
      <c r="GBX23" s="87"/>
      <c r="GBY23" s="87"/>
      <c r="GBZ23" s="87"/>
      <c r="GCA23" s="87"/>
      <c r="GCB23" s="87"/>
      <c r="GCC23" s="87"/>
      <c r="GCD23" s="87"/>
      <c r="GCE23" s="87"/>
      <c r="GCF23" s="87"/>
      <c r="GCG23" s="87"/>
      <c r="GCH23" s="87"/>
      <c r="GCI23" s="87"/>
      <c r="GCJ23" s="87"/>
      <c r="GCK23" s="87"/>
      <c r="GCL23" s="87"/>
      <c r="GCM23" s="87"/>
      <c r="GCN23" s="87"/>
      <c r="GCO23" s="87"/>
      <c r="GCP23" s="87"/>
      <c r="GCQ23" s="87"/>
      <c r="GCR23" s="87"/>
      <c r="GCS23" s="87"/>
      <c r="GCT23" s="87"/>
      <c r="GCU23" s="87"/>
      <c r="GCV23" s="87"/>
      <c r="GCW23" s="87"/>
      <c r="GCX23" s="87"/>
      <c r="GCY23" s="87"/>
      <c r="GCZ23" s="87"/>
      <c r="GDA23" s="87"/>
      <c r="GDB23" s="87"/>
      <c r="GDC23" s="87"/>
      <c r="GDD23" s="87"/>
      <c r="GDE23" s="87"/>
      <c r="GDF23" s="87"/>
      <c r="GDG23" s="87"/>
      <c r="GDH23" s="87"/>
      <c r="GDI23" s="87"/>
      <c r="GDJ23" s="87"/>
      <c r="GDK23" s="87"/>
      <c r="GDL23" s="87"/>
      <c r="GDM23" s="87"/>
      <c r="GDN23" s="87"/>
      <c r="GDO23" s="87"/>
      <c r="GDP23" s="87"/>
      <c r="GDQ23" s="87"/>
      <c r="GDR23" s="87"/>
      <c r="GDS23" s="87"/>
      <c r="GDT23" s="87"/>
      <c r="GDU23" s="87"/>
      <c r="GDV23" s="87"/>
      <c r="GDW23" s="87"/>
      <c r="GDX23" s="87"/>
      <c r="GDY23" s="87"/>
      <c r="GDZ23" s="87"/>
      <c r="GEA23" s="87"/>
      <c r="GEB23" s="87"/>
      <c r="GEC23" s="87"/>
      <c r="GED23" s="87"/>
      <c r="GEE23" s="87"/>
      <c r="GEF23" s="87"/>
      <c r="GEG23" s="87"/>
      <c r="GEH23" s="87"/>
      <c r="GEI23" s="87"/>
      <c r="GEJ23" s="87"/>
      <c r="GEK23" s="87"/>
      <c r="GEL23" s="87"/>
      <c r="GEM23" s="87"/>
      <c r="GEN23" s="87"/>
      <c r="GEO23" s="87"/>
      <c r="GEP23" s="87"/>
      <c r="GEQ23" s="87"/>
      <c r="GER23" s="87"/>
      <c r="GES23" s="87"/>
      <c r="GET23" s="87"/>
      <c r="GEU23" s="87"/>
      <c r="GEV23" s="87"/>
      <c r="GEW23" s="87"/>
      <c r="GEX23" s="87"/>
      <c r="GEY23" s="87"/>
      <c r="GEZ23" s="87"/>
      <c r="GFA23" s="87"/>
      <c r="GFB23" s="87"/>
      <c r="GFC23" s="87"/>
      <c r="GFD23" s="87"/>
      <c r="GFE23" s="87"/>
      <c r="GFF23" s="87"/>
      <c r="GFG23" s="87"/>
      <c r="GFH23" s="87"/>
      <c r="GFI23" s="87"/>
      <c r="GFJ23" s="87"/>
      <c r="GFK23" s="87"/>
      <c r="GFL23" s="87"/>
      <c r="GFM23" s="87"/>
      <c r="GFN23" s="87"/>
      <c r="GFO23" s="87"/>
      <c r="GFP23" s="87"/>
      <c r="GFQ23" s="87"/>
      <c r="GFR23" s="87"/>
      <c r="GFS23" s="87"/>
      <c r="GFT23" s="87"/>
      <c r="GFU23" s="87"/>
      <c r="GFV23" s="87"/>
      <c r="GFW23" s="87"/>
      <c r="GFX23" s="87"/>
      <c r="GFY23" s="87"/>
      <c r="GFZ23" s="87"/>
      <c r="GGA23" s="87"/>
      <c r="GGB23" s="87"/>
      <c r="GGC23" s="87"/>
      <c r="GGD23" s="87"/>
      <c r="GGE23" s="87"/>
      <c r="GGF23" s="87"/>
      <c r="GGG23" s="87"/>
      <c r="GGH23" s="87"/>
      <c r="GGI23" s="87"/>
      <c r="GGJ23" s="87"/>
      <c r="GGK23" s="87"/>
      <c r="GGL23" s="87"/>
      <c r="GGM23" s="87"/>
      <c r="GGN23" s="87"/>
      <c r="GGO23" s="87"/>
      <c r="GGP23" s="87"/>
      <c r="GGQ23" s="87"/>
      <c r="GGR23" s="87"/>
      <c r="GGS23" s="87"/>
      <c r="GGT23" s="87"/>
      <c r="GGU23" s="87"/>
      <c r="GGV23" s="87"/>
      <c r="GGW23" s="87"/>
      <c r="GGX23" s="87"/>
      <c r="GGY23" s="87"/>
      <c r="GGZ23" s="87"/>
      <c r="GHA23" s="87"/>
      <c r="GHB23" s="87"/>
      <c r="GHC23" s="87"/>
      <c r="GHD23" s="87"/>
      <c r="GHE23" s="87"/>
      <c r="GHF23" s="87"/>
      <c r="GHG23" s="87"/>
      <c r="GHH23" s="87"/>
      <c r="GHI23" s="87"/>
      <c r="GHJ23" s="87"/>
      <c r="GHK23" s="87"/>
      <c r="GHL23" s="87"/>
      <c r="GHM23" s="87"/>
      <c r="GHN23" s="87"/>
      <c r="GHO23" s="87"/>
      <c r="GHP23" s="87"/>
      <c r="GHQ23" s="87"/>
      <c r="GHR23" s="87"/>
      <c r="GHS23" s="87"/>
      <c r="GHT23" s="87"/>
      <c r="GHU23" s="87"/>
      <c r="GHV23" s="87"/>
      <c r="GHW23" s="87"/>
      <c r="GHX23" s="87"/>
      <c r="GHY23" s="87"/>
      <c r="GHZ23" s="87"/>
      <c r="GIA23" s="87"/>
      <c r="GIB23" s="87"/>
      <c r="GIC23" s="87"/>
      <c r="GID23" s="87"/>
      <c r="GIE23" s="87"/>
      <c r="GIF23" s="87"/>
      <c r="GIG23" s="87"/>
      <c r="GIH23" s="87"/>
      <c r="GII23" s="87"/>
      <c r="GIJ23" s="87"/>
      <c r="GIK23" s="87"/>
      <c r="GIL23" s="87"/>
      <c r="GIM23" s="87"/>
      <c r="GIN23" s="87"/>
      <c r="GIO23" s="87"/>
      <c r="GIP23" s="87"/>
      <c r="GIQ23" s="87"/>
      <c r="GIR23" s="87"/>
      <c r="GIS23" s="87"/>
      <c r="GIT23" s="87"/>
      <c r="GIU23" s="87"/>
      <c r="GIV23" s="87"/>
      <c r="GIW23" s="87"/>
      <c r="GIX23" s="87"/>
      <c r="GIY23" s="87"/>
      <c r="GIZ23" s="87"/>
      <c r="GJA23" s="87"/>
      <c r="GJB23" s="87"/>
      <c r="GJC23" s="87"/>
      <c r="GJD23" s="87"/>
      <c r="GJE23" s="87"/>
      <c r="GJF23" s="87"/>
      <c r="GJG23" s="87"/>
      <c r="GJH23" s="87"/>
      <c r="GJI23" s="87"/>
      <c r="GJJ23" s="87"/>
      <c r="GJK23" s="87"/>
      <c r="GJL23" s="87"/>
      <c r="GJM23" s="87"/>
      <c r="GJN23" s="87"/>
      <c r="GJO23" s="87"/>
      <c r="GJP23" s="87"/>
      <c r="GJQ23" s="87"/>
      <c r="GJR23" s="87"/>
      <c r="GJS23" s="87"/>
      <c r="GJT23" s="87"/>
      <c r="GJU23" s="87"/>
      <c r="GJV23" s="87"/>
      <c r="GJW23" s="87"/>
      <c r="GJX23" s="87"/>
      <c r="GJY23" s="87"/>
      <c r="GJZ23" s="87"/>
      <c r="GKA23" s="87"/>
      <c r="GKB23" s="87"/>
      <c r="GKC23" s="87"/>
      <c r="GKD23" s="87"/>
      <c r="GKE23" s="87"/>
      <c r="GKF23" s="87"/>
      <c r="GKG23" s="87"/>
      <c r="GKH23" s="87"/>
      <c r="GKI23" s="87"/>
      <c r="GKJ23" s="87"/>
      <c r="GKK23" s="87"/>
      <c r="GKL23" s="87"/>
      <c r="GKM23" s="87"/>
      <c r="GKN23" s="87"/>
      <c r="GKO23" s="87"/>
      <c r="GKP23" s="87"/>
      <c r="GKQ23" s="87"/>
      <c r="GKR23" s="87"/>
      <c r="GKS23" s="87"/>
      <c r="GKT23" s="87"/>
      <c r="GKU23" s="87"/>
      <c r="GKV23" s="87"/>
      <c r="GKW23" s="87"/>
      <c r="GKX23" s="87"/>
      <c r="GKY23" s="87"/>
      <c r="GKZ23" s="87"/>
      <c r="GLA23" s="87"/>
      <c r="GLB23" s="87"/>
      <c r="GLC23" s="87"/>
      <c r="GLD23" s="87"/>
      <c r="GLE23" s="87"/>
      <c r="GLF23" s="87"/>
      <c r="GLG23" s="87"/>
      <c r="GLH23" s="87"/>
      <c r="GLI23" s="87"/>
      <c r="GLJ23" s="87"/>
      <c r="GLK23" s="87"/>
      <c r="GLL23" s="87"/>
      <c r="GLM23" s="87"/>
      <c r="GLN23" s="87"/>
      <c r="GLO23" s="87"/>
      <c r="GLP23" s="87"/>
      <c r="GLQ23" s="87"/>
      <c r="GLR23" s="87"/>
      <c r="GLS23" s="87"/>
      <c r="GLT23" s="87"/>
      <c r="GLU23" s="87"/>
      <c r="GLV23" s="87"/>
      <c r="GLW23" s="87"/>
      <c r="GLX23" s="87"/>
      <c r="GLY23" s="87"/>
      <c r="GLZ23" s="87"/>
      <c r="GMA23" s="87"/>
      <c r="GMB23" s="87"/>
      <c r="GMC23" s="87"/>
      <c r="GMD23" s="87"/>
      <c r="GME23" s="87"/>
      <c r="GMF23" s="87"/>
      <c r="GMG23" s="87"/>
      <c r="GMH23" s="87"/>
      <c r="GMI23" s="87"/>
      <c r="GMJ23" s="87"/>
      <c r="GMK23" s="87"/>
      <c r="GML23" s="87"/>
      <c r="GMM23" s="87"/>
      <c r="GMN23" s="87"/>
      <c r="GMO23" s="87"/>
      <c r="GMP23" s="87"/>
      <c r="GMQ23" s="87"/>
      <c r="GMR23" s="87"/>
      <c r="GMS23" s="87"/>
      <c r="GMT23" s="87"/>
      <c r="GMU23" s="87"/>
      <c r="GMV23" s="87"/>
      <c r="GMW23" s="87"/>
      <c r="GMX23" s="87"/>
      <c r="GMY23" s="87"/>
      <c r="GMZ23" s="87"/>
      <c r="GNA23" s="87"/>
      <c r="GNB23" s="87"/>
      <c r="GNC23" s="87"/>
      <c r="GND23" s="87"/>
      <c r="GNE23" s="87"/>
      <c r="GNF23" s="87"/>
      <c r="GNG23" s="87"/>
      <c r="GNH23" s="87"/>
      <c r="GNI23" s="87"/>
      <c r="GNJ23" s="87"/>
      <c r="GNK23" s="87"/>
      <c r="GNL23" s="87"/>
      <c r="GNM23" s="87"/>
      <c r="GNN23" s="87"/>
      <c r="GNO23" s="87"/>
      <c r="GNP23" s="87"/>
      <c r="GNQ23" s="87"/>
      <c r="GNR23" s="87"/>
      <c r="GNS23" s="87"/>
      <c r="GNT23" s="87"/>
      <c r="GNU23" s="87"/>
      <c r="GNV23" s="87"/>
      <c r="GNW23" s="87"/>
      <c r="GNX23" s="87"/>
      <c r="GNY23" s="87"/>
      <c r="GNZ23" s="87"/>
      <c r="GOA23" s="87"/>
      <c r="GOB23" s="87"/>
      <c r="GOC23" s="87"/>
      <c r="GOD23" s="87"/>
      <c r="GOE23" s="87"/>
      <c r="GOF23" s="87"/>
      <c r="GOG23" s="87"/>
      <c r="GOH23" s="87"/>
      <c r="GOI23" s="87"/>
      <c r="GOJ23" s="87"/>
      <c r="GOK23" s="87"/>
      <c r="GOL23" s="87"/>
      <c r="GOM23" s="87"/>
      <c r="GON23" s="87"/>
      <c r="GOO23" s="87"/>
      <c r="GOP23" s="87"/>
      <c r="GOQ23" s="87"/>
      <c r="GOR23" s="87"/>
      <c r="GOS23" s="87"/>
      <c r="GOT23" s="87"/>
      <c r="GOU23" s="87"/>
      <c r="GOV23" s="87"/>
      <c r="GOW23" s="87"/>
      <c r="GOX23" s="87"/>
      <c r="GOY23" s="87"/>
      <c r="GOZ23" s="87"/>
      <c r="GPA23" s="87"/>
      <c r="GPB23" s="87"/>
      <c r="GPC23" s="87"/>
      <c r="GPD23" s="87"/>
      <c r="GPE23" s="87"/>
      <c r="GPF23" s="87"/>
      <c r="GPG23" s="87"/>
      <c r="GPH23" s="87"/>
      <c r="GPI23" s="87"/>
      <c r="GPJ23" s="87"/>
      <c r="GPK23" s="87"/>
      <c r="GPL23" s="87"/>
      <c r="GPM23" s="87"/>
      <c r="GPN23" s="87"/>
      <c r="GPO23" s="87"/>
      <c r="GPP23" s="87"/>
      <c r="GPQ23" s="87"/>
      <c r="GPR23" s="87"/>
      <c r="GPS23" s="87"/>
      <c r="GPT23" s="87"/>
      <c r="GPU23" s="87"/>
      <c r="GPV23" s="87"/>
      <c r="GPW23" s="87"/>
      <c r="GPX23" s="87"/>
      <c r="GPY23" s="87"/>
      <c r="GPZ23" s="87"/>
      <c r="GQA23" s="87"/>
      <c r="GQB23" s="87"/>
      <c r="GQC23" s="87"/>
      <c r="GQD23" s="87"/>
      <c r="GQE23" s="87"/>
      <c r="GQF23" s="87"/>
      <c r="GQG23" s="87"/>
      <c r="GQH23" s="87"/>
      <c r="GQI23" s="87"/>
      <c r="GQJ23" s="87"/>
      <c r="GQK23" s="87"/>
      <c r="GQL23" s="87"/>
      <c r="GQM23" s="87"/>
      <c r="GQN23" s="87"/>
      <c r="GQO23" s="87"/>
      <c r="GQP23" s="87"/>
      <c r="GQQ23" s="87"/>
      <c r="GQR23" s="87"/>
      <c r="GQS23" s="87"/>
      <c r="GQT23" s="87"/>
      <c r="GQU23" s="87"/>
      <c r="GQV23" s="87"/>
      <c r="GQW23" s="87"/>
      <c r="GQX23" s="87"/>
      <c r="GQY23" s="87"/>
      <c r="GQZ23" s="87"/>
      <c r="GRA23" s="87"/>
      <c r="GRB23" s="87"/>
      <c r="GRC23" s="87"/>
      <c r="GRD23" s="87"/>
      <c r="GRE23" s="87"/>
      <c r="GRF23" s="87"/>
      <c r="GRG23" s="87"/>
      <c r="GRH23" s="87"/>
      <c r="GRI23" s="87"/>
      <c r="GRJ23" s="87"/>
      <c r="GRK23" s="87"/>
      <c r="GRL23" s="87"/>
      <c r="GRM23" s="87"/>
      <c r="GRN23" s="87"/>
      <c r="GRO23" s="87"/>
      <c r="GRP23" s="87"/>
      <c r="GRQ23" s="87"/>
      <c r="GRR23" s="87"/>
      <c r="GRS23" s="87"/>
      <c r="GRT23" s="87"/>
      <c r="GRU23" s="87"/>
      <c r="GRV23" s="87"/>
      <c r="GRW23" s="87"/>
      <c r="GRX23" s="87"/>
      <c r="GRY23" s="87"/>
      <c r="GRZ23" s="87"/>
      <c r="GSA23" s="87"/>
      <c r="GSB23" s="87"/>
      <c r="GSC23" s="87"/>
      <c r="GSD23" s="87"/>
      <c r="GSE23" s="87"/>
      <c r="GSF23" s="87"/>
      <c r="GSG23" s="87"/>
      <c r="GSH23" s="87"/>
      <c r="GSI23" s="87"/>
      <c r="GSJ23" s="87"/>
      <c r="GSK23" s="87"/>
      <c r="GSL23" s="87"/>
      <c r="GSM23" s="87"/>
      <c r="GSN23" s="87"/>
      <c r="GSO23" s="87"/>
      <c r="GSP23" s="87"/>
      <c r="GSQ23" s="87"/>
      <c r="GSR23" s="87"/>
      <c r="GSS23" s="87"/>
      <c r="GST23" s="87"/>
      <c r="GSU23" s="87"/>
      <c r="GSV23" s="87"/>
      <c r="GSW23" s="87"/>
      <c r="GSX23" s="87"/>
      <c r="GSY23" s="87"/>
      <c r="GSZ23" s="87"/>
      <c r="GTA23" s="87"/>
      <c r="GTB23" s="87"/>
      <c r="GTC23" s="87"/>
      <c r="GTD23" s="87"/>
      <c r="GTE23" s="87"/>
      <c r="GTF23" s="87"/>
      <c r="GTG23" s="87"/>
      <c r="GTH23" s="87"/>
      <c r="GTI23" s="87"/>
      <c r="GTJ23" s="87"/>
      <c r="GTK23" s="87"/>
      <c r="GTL23" s="87"/>
      <c r="GTM23" s="87"/>
      <c r="GTN23" s="87"/>
      <c r="GTO23" s="87"/>
      <c r="GTP23" s="87"/>
      <c r="GTQ23" s="87"/>
      <c r="GTR23" s="87"/>
      <c r="GTS23" s="87"/>
      <c r="GTT23" s="87"/>
      <c r="GTU23" s="87"/>
      <c r="GTV23" s="87"/>
      <c r="GTW23" s="87"/>
      <c r="GTX23" s="87"/>
      <c r="GTY23" s="87"/>
      <c r="GTZ23" s="87"/>
      <c r="GUA23" s="87"/>
      <c r="GUB23" s="87"/>
      <c r="GUC23" s="87"/>
      <c r="GUD23" s="87"/>
      <c r="GUE23" s="87"/>
      <c r="GUF23" s="87"/>
      <c r="GUG23" s="87"/>
      <c r="GUH23" s="87"/>
      <c r="GUI23" s="87"/>
      <c r="GUJ23" s="87"/>
      <c r="GUK23" s="87"/>
      <c r="GUL23" s="87"/>
      <c r="GUM23" s="87"/>
      <c r="GUN23" s="87"/>
      <c r="GUO23" s="87"/>
      <c r="GUP23" s="87"/>
      <c r="GUQ23" s="87"/>
      <c r="GUR23" s="87"/>
      <c r="GUS23" s="87"/>
      <c r="GUT23" s="87"/>
      <c r="GUU23" s="87"/>
      <c r="GUV23" s="87"/>
      <c r="GUW23" s="87"/>
      <c r="GUX23" s="87"/>
      <c r="GUY23" s="87"/>
      <c r="GUZ23" s="87"/>
      <c r="GVA23" s="87"/>
      <c r="GVB23" s="87"/>
      <c r="GVC23" s="87"/>
      <c r="GVD23" s="87"/>
      <c r="GVE23" s="87"/>
      <c r="GVF23" s="87"/>
      <c r="GVG23" s="87"/>
      <c r="GVH23" s="87"/>
      <c r="GVI23" s="87"/>
      <c r="GVJ23" s="87"/>
      <c r="GVK23" s="87"/>
      <c r="GVL23" s="87"/>
      <c r="GVM23" s="87"/>
      <c r="GVN23" s="87"/>
      <c r="GVO23" s="87"/>
      <c r="GVP23" s="87"/>
      <c r="GVQ23" s="87"/>
      <c r="GVR23" s="87"/>
      <c r="GVS23" s="87"/>
      <c r="GVT23" s="87"/>
      <c r="GVU23" s="87"/>
      <c r="GVV23" s="87"/>
      <c r="GVW23" s="87"/>
      <c r="GVX23" s="87"/>
      <c r="GVY23" s="87"/>
      <c r="GVZ23" s="87"/>
      <c r="GWA23" s="87"/>
      <c r="GWB23" s="87"/>
      <c r="GWC23" s="87"/>
      <c r="GWD23" s="87"/>
      <c r="GWE23" s="87"/>
      <c r="GWF23" s="87"/>
      <c r="GWG23" s="87"/>
      <c r="GWH23" s="87"/>
      <c r="GWI23" s="87"/>
      <c r="GWJ23" s="87"/>
      <c r="GWK23" s="87"/>
      <c r="GWL23" s="87"/>
      <c r="GWM23" s="87"/>
      <c r="GWN23" s="87"/>
      <c r="GWO23" s="87"/>
      <c r="GWP23" s="87"/>
      <c r="GWQ23" s="87"/>
      <c r="GWR23" s="87"/>
      <c r="GWS23" s="87"/>
      <c r="GWT23" s="87"/>
      <c r="GWU23" s="87"/>
      <c r="GWV23" s="87"/>
      <c r="GWW23" s="87"/>
      <c r="GWX23" s="87"/>
      <c r="GWY23" s="87"/>
      <c r="GWZ23" s="87"/>
      <c r="GXA23" s="87"/>
      <c r="GXB23" s="87"/>
      <c r="GXC23" s="87"/>
      <c r="GXD23" s="87"/>
      <c r="GXE23" s="87"/>
      <c r="GXF23" s="87"/>
      <c r="GXG23" s="87"/>
      <c r="GXH23" s="87"/>
      <c r="GXI23" s="87"/>
      <c r="GXJ23" s="87"/>
      <c r="GXK23" s="87"/>
      <c r="GXL23" s="87"/>
      <c r="GXM23" s="87"/>
      <c r="GXN23" s="87"/>
      <c r="GXO23" s="87"/>
      <c r="GXP23" s="87"/>
      <c r="GXQ23" s="87"/>
      <c r="GXR23" s="87"/>
      <c r="GXS23" s="87"/>
      <c r="GXT23" s="87"/>
      <c r="GXU23" s="87"/>
      <c r="GXV23" s="87"/>
      <c r="GXW23" s="87"/>
      <c r="GXX23" s="87"/>
      <c r="GXY23" s="87"/>
      <c r="GXZ23" s="87"/>
      <c r="GYA23" s="87"/>
      <c r="GYB23" s="87"/>
      <c r="GYC23" s="87"/>
      <c r="GYD23" s="87"/>
      <c r="GYE23" s="87"/>
      <c r="GYF23" s="87"/>
      <c r="GYG23" s="87"/>
      <c r="GYH23" s="87"/>
      <c r="GYI23" s="87"/>
      <c r="GYJ23" s="87"/>
      <c r="GYK23" s="87"/>
      <c r="GYL23" s="87"/>
      <c r="GYM23" s="87"/>
      <c r="GYN23" s="87"/>
      <c r="GYO23" s="87"/>
      <c r="GYP23" s="87"/>
      <c r="GYQ23" s="87"/>
      <c r="GYR23" s="87"/>
      <c r="GYS23" s="87"/>
      <c r="GYT23" s="87"/>
      <c r="GYU23" s="87"/>
      <c r="GYV23" s="87"/>
      <c r="GYW23" s="87"/>
      <c r="GYX23" s="87"/>
      <c r="GYY23" s="87"/>
      <c r="GYZ23" s="87"/>
      <c r="GZA23" s="87"/>
      <c r="GZB23" s="87"/>
      <c r="GZC23" s="87"/>
      <c r="GZD23" s="87"/>
      <c r="GZE23" s="87"/>
      <c r="GZF23" s="87"/>
      <c r="GZG23" s="87"/>
      <c r="GZH23" s="87"/>
      <c r="GZI23" s="87"/>
      <c r="GZJ23" s="87"/>
      <c r="GZK23" s="87"/>
      <c r="GZL23" s="87"/>
      <c r="GZM23" s="87"/>
      <c r="GZN23" s="87"/>
      <c r="GZO23" s="87"/>
      <c r="GZP23" s="87"/>
      <c r="GZQ23" s="87"/>
      <c r="GZR23" s="87"/>
      <c r="GZS23" s="87"/>
      <c r="GZT23" s="87"/>
      <c r="GZU23" s="87"/>
      <c r="GZV23" s="87"/>
      <c r="GZW23" s="87"/>
      <c r="GZX23" s="87"/>
      <c r="GZY23" s="87"/>
      <c r="GZZ23" s="87"/>
      <c r="HAA23" s="87"/>
      <c r="HAB23" s="87"/>
      <c r="HAC23" s="87"/>
      <c r="HAD23" s="87"/>
      <c r="HAE23" s="87"/>
      <c r="HAF23" s="87"/>
      <c r="HAG23" s="87"/>
      <c r="HAH23" s="87"/>
      <c r="HAI23" s="87"/>
      <c r="HAJ23" s="87"/>
      <c r="HAK23" s="87"/>
      <c r="HAL23" s="87"/>
      <c r="HAM23" s="87"/>
      <c r="HAN23" s="87"/>
      <c r="HAO23" s="87"/>
      <c r="HAP23" s="87"/>
      <c r="HAQ23" s="87"/>
      <c r="HAR23" s="87"/>
      <c r="HAS23" s="87"/>
      <c r="HAT23" s="87"/>
      <c r="HAU23" s="87"/>
      <c r="HAV23" s="87"/>
      <c r="HAW23" s="87"/>
      <c r="HAX23" s="87"/>
      <c r="HAY23" s="87"/>
      <c r="HAZ23" s="87"/>
      <c r="HBA23" s="87"/>
      <c r="HBB23" s="87"/>
      <c r="HBC23" s="87"/>
      <c r="HBD23" s="87"/>
      <c r="HBE23" s="87"/>
      <c r="HBF23" s="87"/>
      <c r="HBG23" s="87"/>
      <c r="HBH23" s="87"/>
      <c r="HBI23" s="87"/>
      <c r="HBJ23" s="87"/>
      <c r="HBK23" s="87"/>
      <c r="HBL23" s="87"/>
      <c r="HBM23" s="87"/>
      <c r="HBN23" s="87"/>
      <c r="HBO23" s="87"/>
      <c r="HBP23" s="87"/>
      <c r="HBQ23" s="87"/>
      <c r="HBR23" s="87"/>
      <c r="HBS23" s="87"/>
      <c r="HBT23" s="87"/>
      <c r="HBU23" s="87"/>
      <c r="HBV23" s="87"/>
      <c r="HBW23" s="87"/>
      <c r="HBX23" s="87"/>
      <c r="HBY23" s="87"/>
      <c r="HBZ23" s="87"/>
      <c r="HCA23" s="87"/>
      <c r="HCB23" s="87"/>
      <c r="HCC23" s="87"/>
      <c r="HCD23" s="87"/>
      <c r="HCE23" s="87"/>
      <c r="HCF23" s="87"/>
      <c r="HCG23" s="87"/>
      <c r="HCH23" s="87"/>
      <c r="HCI23" s="87"/>
      <c r="HCJ23" s="87"/>
      <c r="HCK23" s="87"/>
      <c r="HCL23" s="87"/>
      <c r="HCM23" s="87"/>
      <c r="HCN23" s="87"/>
      <c r="HCO23" s="87"/>
      <c r="HCP23" s="87"/>
      <c r="HCQ23" s="87"/>
      <c r="HCR23" s="87"/>
      <c r="HCS23" s="87"/>
      <c r="HCT23" s="87"/>
      <c r="HCU23" s="87"/>
      <c r="HCV23" s="87"/>
      <c r="HCW23" s="87"/>
      <c r="HCX23" s="87"/>
      <c r="HCY23" s="87"/>
      <c r="HCZ23" s="87"/>
      <c r="HDA23" s="87"/>
      <c r="HDB23" s="87"/>
      <c r="HDC23" s="87"/>
      <c r="HDD23" s="87"/>
      <c r="HDE23" s="87"/>
      <c r="HDF23" s="87"/>
      <c r="HDG23" s="87"/>
      <c r="HDH23" s="87"/>
      <c r="HDI23" s="87"/>
      <c r="HDJ23" s="87"/>
      <c r="HDK23" s="87"/>
      <c r="HDL23" s="87"/>
      <c r="HDM23" s="87"/>
      <c r="HDN23" s="87"/>
      <c r="HDO23" s="87"/>
      <c r="HDP23" s="87"/>
      <c r="HDQ23" s="87"/>
      <c r="HDR23" s="87"/>
      <c r="HDS23" s="87"/>
      <c r="HDT23" s="87"/>
      <c r="HDU23" s="87"/>
      <c r="HDV23" s="87"/>
      <c r="HDW23" s="87"/>
      <c r="HDX23" s="87"/>
      <c r="HDY23" s="87"/>
      <c r="HDZ23" s="87"/>
      <c r="HEA23" s="87"/>
      <c r="HEB23" s="87"/>
      <c r="HEC23" s="87"/>
      <c r="HED23" s="87"/>
      <c r="HEE23" s="87"/>
      <c r="HEF23" s="87"/>
      <c r="HEG23" s="87"/>
      <c r="HEH23" s="87"/>
      <c r="HEI23" s="87"/>
      <c r="HEJ23" s="87"/>
      <c r="HEK23" s="87"/>
      <c r="HEL23" s="87"/>
      <c r="HEM23" s="87"/>
      <c r="HEN23" s="87"/>
      <c r="HEO23" s="87"/>
      <c r="HEP23" s="87"/>
      <c r="HEQ23" s="87"/>
      <c r="HER23" s="87"/>
      <c r="HES23" s="87"/>
      <c r="HET23" s="87"/>
      <c r="HEU23" s="87"/>
      <c r="HEV23" s="87"/>
      <c r="HEW23" s="87"/>
      <c r="HEX23" s="87"/>
      <c r="HEY23" s="87"/>
      <c r="HEZ23" s="87"/>
      <c r="HFA23" s="87"/>
      <c r="HFB23" s="87"/>
      <c r="HFC23" s="87"/>
      <c r="HFD23" s="87"/>
      <c r="HFE23" s="87"/>
      <c r="HFF23" s="87"/>
      <c r="HFG23" s="87"/>
      <c r="HFH23" s="87"/>
      <c r="HFI23" s="87"/>
      <c r="HFJ23" s="87"/>
      <c r="HFK23" s="87"/>
      <c r="HFL23" s="87"/>
      <c r="HFM23" s="87"/>
      <c r="HFN23" s="87"/>
      <c r="HFO23" s="87"/>
      <c r="HFP23" s="87"/>
      <c r="HFQ23" s="87"/>
      <c r="HFR23" s="87"/>
      <c r="HFS23" s="87"/>
      <c r="HFT23" s="87"/>
      <c r="HFU23" s="87"/>
      <c r="HFV23" s="87"/>
      <c r="HFW23" s="87"/>
      <c r="HFX23" s="87"/>
      <c r="HFY23" s="87"/>
      <c r="HFZ23" s="87"/>
      <c r="HGA23" s="87"/>
      <c r="HGB23" s="87"/>
      <c r="HGC23" s="87"/>
      <c r="HGD23" s="87"/>
      <c r="HGE23" s="87"/>
      <c r="HGF23" s="87"/>
      <c r="HGG23" s="87"/>
      <c r="HGH23" s="87"/>
      <c r="HGI23" s="87"/>
      <c r="HGJ23" s="87"/>
      <c r="HGK23" s="87"/>
      <c r="HGL23" s="87"/>
      <c r="HGM23" s="87"/>
      <c r="HGN23" s="87"/>
      <c r="HGO23" s="87"/>
      <c r="HGP23" s="87"/>
      <c r="HGQ23" s="87"/>
      <c r="HGR23" s="87"/>
      <c r="HGS23" s="87"/>
      <c r="HGT23" s="87"/>
      <c r="HGU23" s="87"/>
      <c r="HGV23" s="87"/>
      <c r="HGW23" s="87"/>
      <c r="HGX23" s="87"/>
      <c r="HGY23" s="87"/>
      <c r="HGZ23" s="87"/>
      <c r="HHA23" s="87"/>
      <c r="HHB23" s="87"/>
      <c r="HHC23" s="87"/>
      <c r="HHD23" s="87"/>
      <c r="HHE23" s="87"/>
      <c r="HHF23" s="87"/>
      <c r="HHG23" s="87"/>
      <c r="HHH23" s="87"/>
      <c r="HHI23" s="87"/>
      <c r="HHJ23" s="87"/>
      <c r="HHK23" s="87"/>
      <c r="HHL23" s="87"/>
      <c r="HHM23" s="87"/>
      <c r="HHN23" s="87"/>
      <c r="HHO23" s="87"/>
      <c r="HHP23" s="87"/>
      <c r="HHQ23" s="87"/>
      <c r="HHR23" s="87"/>
      <c r="HHS23" s="87"/>
      <c r="HHT23" s="87"/>
      <c r="HHU23" s="87"/>
      <c r="HHV23" s="87"/>
      <c r="HHW23" s="87"/>
      <c r="HHX23" s="87"/>
      <c r="HHY23" s="87"/>
      <c r="HHZ23" s="87"/>
      <c r="HIA23" s="87"/>
      <c r="HIB23" s="87"/>
      <c r="HIC23" s="87"/>
      <c r="HID23" s="87"/>
      <c r="HIE23" s="87"/>
      <c r="HIF23" s="87"/>
      <c r="HIG23" s="87"/>
      <c r="HIH23" s="87"/>
      <c r="HII23" s="87"/>
      <c r="HIJ23" s="87"/>
      <c r="HIK23" s="87"/>
      <c r="HIL23" s="87"/>
      <c r="HIM23" s="87"/>
      <c r="HIN23" s="87"/>
      <c r="HIO23" s="87"/>
      <c r="HIP23" s="87"/>
      <c r="HIQ23" s="87"/>
      <c r="HIR23" s="87"/>
      <c r="HIS23" s="87"/>
      <c r="HIT23" s="87"/>
      <c r="HIU23" s="87"/>
      <c r="HIV23" s="87"/>
      <c r="HIW23" s="87"/>
      <c r="HIX23" s="87"/>
      <c r="HIY23" s="87"/>
      <c r="HIZ23" s="87"/>
      <c r="HJA23" s="87"/>
      <c r="HJB23" s="87"/>
      <c r="HJC23" s="87"/>
      <c r="HJD23" s="87"/>
      <c r="HJE23" s="87"/>
      <c r="HJF23" s="87"/>
      <c r="HJG23" s="87"/>
      <c r="HJH23" s="87"/>
      <c r="HJI23" s="87"/>
      <c r="HJJ23" s="87"/>
      <c r="HJK23" s="87"/>
      <c r="HJL23" s="87"/>
      <c r="HJM23" s="87"/>
      <c r="HJN23" s="87"/>
      <c r="HJO23" s="87"/>
      <c r="HJP23" s="87"/>
      <c r="HJQ23" s="87"/>
      <c r="HJR23" s="87"/>
      <c r="HJS23" s="87"/>
      <c r="HJT23" s="87"/>
      <c r="HJU23" s="87"/>
      <c r="HJV23" s="87"/>
      <c r="HJW23" s="87"/>
      <c r="HJX23" s="87"/>
      <c r="HJY23" s="87"/>
      <c r="HJZ23" s="87"/>
      <c r="HKA23" s="87"/>
      <c r="HKB23" s="87"/>
      <c r="HKC23" s="87"/>
      <c r="HKD23" s="87"/>
      <c r="HKE23" s="87"/>
      <c r="HKF23" s="87"/>
      <c r="HKG23" s="87"/>
      <c r="HKH23" s="87"/>
      <c r="HKI23" s="87"/>
      <c r="HKJ23" s="87"/>
      <c r="HKK23" s="87"/>
      <c r="HKL23" s="87"/>
      <c r="HKM23" s="87"/>
      <c r="HKN23" s="87"/>
      <c r="HKO23" s="87"/>
      <c r="HKP23" s="87"/>
      <c r="HKQ23" s="87"/>
      <c r="HKR23" s="87"/>
      <c r="HKS23" s="87"/>
      <c r="HKT23" s="87"/>
      <c r="HKU23" s="87"/>
      <c r="HKV23" s="87"/>
      <c r="HKW23" s="87"/>
      <c r="HKX23" s="87"/>
      <c r="HKY23" s="87"/>
      <c r="HKZ23" s="87"/>
      <c r="HLA23" s="87"/>
      <c r="HLB23" s="87"/>
      <c r="HLC23" s="87"/>
      <c r="HLD23" s="87"/>
      <c r="HLE23" s="87"/>
      <c r="HLF23" s="87"/>
      <c r="HLG23" s="87"/>
      <c r="HLH23" s="87"/>
      <c r="HLI23" s="87"/>
      <c r="HLJ23" s="87"/>
      <c r="HLK23" s="87"/>
      <c r="HLL23" s="87"/>
      <c r="HLM23" s="87"/>
      <c r="HLN23" s="87"/>
      <c r="HLO23" s="87"/>
      <c r="HLP23" s="87"/>
      <c r="HLQ23" s="87"/>
      <c r="HLR23" s="87"/>
      <c r="HLS23" s="87"/>
      <c r="HLT23" s="87"/>
      <c r="HLU23" s="87"/>
      <c r="HLV23" s="87"/>
      <c r="HLW23" s="87"/>
      <c r="HLX23" s="87"/>
      <c r="HLY23" s="87"/>
      <c r="HLZ23" s="87"/>
      <c r="HMA23" s="87"/>
      <c r="HMB23" s="87"/>
      <c r="HMC23" s="87"/>
      <c r="HMD23" s="87"/>
      <c r="HME23" s="87"/>
      <c r="HMF23" s="87"/>
      <c r="HMG23" s="87"/>
      <c r="HMH23" s="87"/>
      <c r="HMI23" s="87"/>
      <c r="HMJ23" s="87"/>
      <c r="HMK23" s="87"/>
      <c r="HML23" s="87"/>
      <c r="HMM23" s="87"/>
      <c r="HMN23" s="87"/>
      <c r="HMO23" s="87"/>
      <c r="HMP23" s="87"/>
      <c r="HMQ23" s="87"/>
      <c r="HMR23" s="87"/>
      <c r="HMS23" s="87"/>
      <c r="HMT23" s="87"/>
      <c r="HMU23" s="87"/>
      <c r="HMV23" s="87"/>
      <c r="HMW23" s="87"/>
      <c r="HMX23" s="87"/>
      <c r="HMY23" s="87"/>
      <c r="HMZ23" s="87"/>
      <c r="HNA23" s="87"/>
      <c r="HNB23" s="87"/>
      <c r="HNC23" s="87"/>
      <c r="HND23" s="87"/>
      <c r="HNE23" s="87"/>
      <c r="HNF23" s="87"/>
      <c r="HNG23" s="87"/>
      <c r="HNH23" s="87"/>
      <c r="HNI23" s="87"/>
      <c r="HNJ23" s="87"/>
      <c r="HNK23" s="87"/>
      <c r="HNL23" s="87"/>
      <c r="HNM23" s="87"/>
      <c r="HNN23" s="87"/>
      <c r="HNO23" s="87"/>
      <c r="HNP23" s="87"/>
      <c r="HNQ23" s="87"/>
      <c r="HNR23" s="87"/>
      <c r="HNS23" s="87"/>
      <c r="HNT23" s="87"/>
      <c r="HNU23" s="87"/>
      <c r="HNV23" s="87"/>
      <c r="HNW23" s="87"/>
      <c r="HNX23" s="87"/>
      <c r="HNY23" s="87"/>
      <c r="HNZ23" s="87"/>
      <c r="HOA23" s="87"/>
      <c r="HOB23" s="87"/>
      <c r="HOC23" s="87"/>
      <c r="HOD23" s="87"/>
      <c r="HOE23" s="87"/>
      <c r="HOF23" s="87"/>
      <c r="HOG23" s="87"/>
      <c r="HOH23" s="87"/>
      <c r="HOI23" s="87"/>
      <c r="HOJ23" s="87"/>
      <c r="HOK23" s="87"/>
      <c r="HOL23" s="87"/>
      <c r="HOM23" s="87"/>
      <c r="HON23" s="87"/>
      <c r="HOO23" s="87"/>
      <c r="HOP23" s="87"/>
      <c r="HOQ23" s="87"/>
      <c r="HOR23" s="87"/>
      <c r="HOS23" s="87"/>
      <c r="HOT23" s="87"/>
      <c r="HOU23" s="87"/>
      <c r="HOV23" s="87"/>
      <c r="HOW23" s="87"/>
      <c r="HOX23" s="87"/>
      <c r="HOY23" s="87"/>
      <c r="HOZ23" s="87"/>
      <c r="HPA23" s="87"/>
      <c r="HPB23" s="87"/>
      <c r="HPC23" s="87"/>
      <c r="HPD23" s="87"/>
      <c r="HPE23" s="87"/>
      <c r="HPF23" s="87"/>
      <c r="HPG23" s="87"/>
      <c r="HPH23" s="87"/>
      <c r="HPI23" s="87"/>
      <c r="HPJ23" s="87"/>
      <c r="HPK23" s="87"/>
      <c r="HPL23" s="87"/>
      <c r="HPM23" s="87"/>
      <c r="HPN23" s="87"/>
      <c r="HPO23" s="87"/>
      <c r="HPP23" s="87"/>
      <c r="HPQ23" s="87"/>
      <c r="HPR23" s="87"/>
      <c r="HPS23" s="87"/>
      <c r="HPT23" s="87"/>
      <c r="HPU23" s="87"/>
      <c r="HPV23" s="87"/>
      <c r="HPW23" s="87"/>
      <c r="HPX23" s="87"/>
      <c r="HPY23" s="87"/>
      <c r="HPZ23" s="87"/>
      <c r="HQA23" s="87"/>
      <c r="HQB23" s="87"/>
      <c r="HQC23" s="87"/>
      <c r="HQD23" s="87"/>
      <c r="HQE23" s="87"/>
      <c r="HQF23" s="87"/>
      <c r="HQG23" s="87"/>
      <c r="HQH23" s="87"/>
      <c r="HQI23" s="87"/>
      <c r="HQJ23" s="87"/>
      <c r="HQK23" s="87"/>
      <c r="HQL23" s="87"/>
      <c r="HQM23" s="87"/>
      <c r="HQN23" s="87"/>
      <c r="HQO23" s="87"/>
      <c r="HQP23" s="87"/>
      <c r="HQQ23" s="87"/>
      <c r="HQR23" s="87"/>
      <c r="HQS23" s="87"/>
      <c r="HQT23" s="87"/>
      <c r="HQU23" s="87"/>
      <c r="HQV23" s="87"/>
      <c r="HQW23" s="87"/>
      <c r="HQX23" s="87"/>
      <c r="HQY23" s="87"/>
      <c r="HQZ23" s="87"/>
      <c r="HRA23" s="87"/>
      <c r="HRB23" s="87"/>
      <c r="HRC23" s="87"/>
      <c r="HRD23" s="87"/>
      <c r="HRE23" s="87"/>
      <c r="HRF23" s="87"/>
      <c r="HRG23" s="87"/>
      <c r="HRH23" s="87"/>
      <c r="HRI23" s="87"/>
      <c r="HRJ23" s="87"/>
      <c r="HRK23" s="87"/>
      <c r="HRL23" s="87"/>
      <c r="HRM23" s="87"/>
      <c r="HRN23" s="87"/>
      <c r="HRO23" s="87"/>
      <c r="HRP23" s="87"/>
      <c r="HRQ23" s="87"/>
      <c r="HRR23" s="87"/>
      <c r="HRS23" s="87"/>
      <c r="HRT23" s="87"/>
      <c r="HRU23" s="87"/>
      <c r="HRV23" s="87"/>
      <c r="HRW23" s="87"/>
      <c r="HRX23" s="87"/>
      <c r="HRY23" s="87"/>
      <c r="HRZ23" s="87"/>
      <c r="HSA23" s="87"/>
      <c r="HSB23" s="87"/>
      <c r="HSC23" s="87"/>
      <c r="HSD23" s="87"/>
      <c r="HSE23" s="87"/>
      <c r="HSF23" s="87"/>
      <c r="HSG23" s="87"/>
      <c r="HSH23" s="87"/>
      <c r="HSI23" s="87"/>
      <c r="HSJ23" s="87"/>
      <c r="HSK23" s="87"/>
      <c r="HSL23" s="87"/>
      <c r="HSM23" s="87"/>
      <c r="HSN23" s="87"/>
      <c r="HSO23" s="87"/>
      <c r="HSP23" s="87"/>
      <c r="HSQ23" s="87"/>
      <c r="HSR23" s="87"/>
      <c r="HSS23" s="87"/>
      <c r="HST23" s="87"/>
      <c r="HSU23" s="87"/>
      <c r="HSV23" s="87"/>
      <c r="HSW23" s="87"/>
      <c r="HSX23" s="87"/>
      <c r="HSY23" s="87"/>
      <c r="HSZ23" s="87"/>
      <c r="HTA23" s="87"/>
      <c r="HTB23" s="87"/>
      <c r="HTC23" s="87"/>
      <c r="HTD23" s="87"/>
      <c r="HTE23" s="87"/>
      <c r="HTF23" s="87"/>
      <c r="HTG23" s="87"/>
      <c r="HTH23" s="87"/>
      <c r="HTI23" s="87"/>
      <c r="HTJ23" s="87"/>
      <c r="HTK23" s="87"/>
      <c r="HTL23" s="87"/>
      <c r="HTM23" s="87"/>
      <c r="HTN23" s="87"/>
      <c r="HTO23" s="87"/>
      <c r="HTP23" s="87"/>
      <c r="HTQ23" s="87"/>
      <c r="HTR23" s="87"/>
      <c r="HTS23" s="87"/>
      <c r="HTT23" s="87"/>
      <c r="HTU23" s="87"/>
      <c r="HTV23" s="87"/>
      <c r="HTW23" s="87"/>
      <c r="HTX23" s="87"/>
      <c r="HTY23" s="87"/>
      <c r="HTZ23" s="87"/>
      <c r="HUA23" s="87"/>
      <c r="HUB23" s="87"/>
      <c r="HUC23" s="87"/>
      <c r="HUD23" s="87"/>
      <c r="HUE23" s="87"/>
      <c r="HUF23" s="87"/>
      <c r="HUG23" s="87"/>
      <c r="HUH23" s="87"/>
      <c r="HUI23" s="87"/>
      <c r="HUJ23" s="87"/>
      <c r="HUK23" s="87"/>
      <c r="HUL23" s="87"/>
      <c r="HUM23" s="87"/>
      <c r="HUN23" s="87"/>
      <c r="HUO23" s="87"/>
      <c r="HUP23" s="87"/>
      <c r="HUQ23" s="87"/>
      <c r="HUR23" s="87"/>
      <c r="HUS23" s="87"/>
      <c r="HUT23" s="87"/>
      <c r="HUU23" s="87"/>
      <c r="HUV23" s="87"/>
      <c r="HUW23" s="87"/>
      <c r="HUX23" s="87"/>
      <c r="HUY23" s="87"/>
      <c r="HUZ23" s="87"/>
      <c r="HVA23" s="87"/>
      <c r="HVB23" s="87"/>
      <c r="HVC23" s="87"/>
      <c r="HVD23" s="87"/>
      <c r="HVE23" s="87"/>
      <c r="HVF23" s="87"/>
      <c r="HVG23" s="87"/>
      <c r="HVH23" s="87"/>
      <c r="HVI23" s="87"/>
      <c r="HVJ23" s="87"/>
      <c r="HVK23" s="87"/>
      <c r="HVL23" s="87"/>
      <c r="HVM23" s="87"/>
      <c r="HVN23" s="87"/>
      <c r="HVO23" s="87"/>
      <c r="HVP23" s="87"/>
      <c r="HVQ23" s="87"/>
      <c r="HVR23" s="87"/>
      <c r="HVS23" s="87"/>
      <c r="HVT23" s="87"/>
      <c r="HVU23" s="87"/>
      <c r="HVV23" s="87"/>
      <c r="HVW23" s="87"/>
      <c r="HVX23" s="87"/>
      <c r="HVY23" s="87"/>
      <c r="HVZ23" s="87"/>
      <c r="HWA23" s="87"/>
      <c r="HWB23" s="87"/>
      <c r="HWC23" s="87"/>
      <c r="HWD23" s="87"/>
      <c r="HWE23" s="87"/>
      <c r="HWF23" s="87"/>
      <c r="HWG23" s="87"/>
      <c r="HWH23" s="87"/>
      <c r="HWI23" s="87"/>
      <c r="HWJ23" s="87"/>
      <c r="HWK23" s="87"/>
      <c r="HWL23" s="87"/>
      <c r="HWM23" s="87"/>
      <c r="HWN23" s="87"/>
      <c r="HWO23" s="87"/>
      <c r="HWP23" s="87"/>
      <c r="HWQ23" s="87"/>
      <c r="HWR23" s="87"/>
      <c r="HWS23" s="87"/>
      <c r="HWT23" s="87"/>
      <c r="HWU23" s="87"/>
      <c r="HWV23" s="87"/>
      <c r="HWW23" s="87"/>
      <c r="HWX23" s="87"/>
      <c r="HWY23" s="87"/>
      <c r="HWZ23" s="87"/>
      <c r="HXA23" s="87"/>
      <c r="HXB23" s="87"/>
      <c r="HXC23" s="87"/>
      <c r="HXD23" s="87"/>
      <c r="HXE23" s="87"/>
      <c r="HXF23" s="87"/>
      <c r="HXG23" s="87"/>
      <c r="HXH23" s="87"/>
      <c r="HXI23" s="87"/>
      <c r="HXJ23" s="87"/>
      <c r="HXK23" s="87"/>
      <c r="HXL23" s="87"/>
      <c r="HXM23" s="87"/>
      <c r="HXN23" s="87"/>
      <c r="HXO23" s="87"/>
      <c r="HXP23" s="87"/>
      <c r="HXQ23" s="87"/>
      <c r="HXR23" s="87"/>
      <c r="HXS23" s="87"/>
      <c r="HXT23" s="87"/>
      <c r="HXU23" s="87"/>
      <c r="HXV23" s="87"/>
      <c r="HXW23" s="87"/>
      <c r="HXX23" s="87"/>
      <c r="HXY23" s="87"/>
      <c r="HXZ23" s="87"/>
      <c r="HYA23" s="87"/>
      <c r="HYB23" s="87"/>
      <c r="HYC23" s="87"/>
      <c r="HYD23" s="87"/>
      <c r="HYE23" s="87"/>
      <c r="HYF23" s="87"/>
      <c r="HYG23" s="87"/>
      <c r="HYH23" s="87"/>
      <c r="HYI23" s="87"/>
      <c r="HYJ23" s="87"/>
      <c r="HYK23" s="87"/>
      <c r="HYL23" s="87"/>
      <c r="HYM23" s="87"/>
      <c r="HYN23" s="87"/>
      <c r="HYO23" s="87"/>
      <c r="HYP23" s="87"/>
      <c r="HYQ23" s="87"/>
      <c r="HYR23" s="87"/>
      <c r="HYS23" s="87"/>
      <c r="HYT23" s="87"/>
      <c r="HYU23" s="87"/>
      <c r="HYV23" s="87"/>
      <c r="HYW23" s="87"/>
      <c r="HYX23" s="87"/>
      <c r="HYY23" s="87"/>
      <c r="HYZ23" s="87"/>
      <c r="HZA23" s="87"/>
      <c r="HZB23" s="87"/>
      <c r="HZC23" s="87"/>
      <c r="HZD23" s="87"/>
      <c r="HZE23" s="87"/>
      <c r="HZF23" s="87"/>
      <c r="HZG23" s="87"/>
      <c r="HZH23" s="87"/>
      <c r="HZI23" s="87"/>
      <c r="HZJ23" s="87"/>
      <c r="HZK23" s="87"/>
      <c r="HZL23" s="87"/>
      <c r="HZM23" s="87"/>
      <c r="HZN23" s="87"/>
      <c r="HZO23" s="87"/>
      <c r="HZP23" s="87"/>
      <c r="HZQ23" s="87"/>
      <c r="HZR23" s="87"/>
      <c r="HZS23" s="87"/>
      <c r="HZT23" s="87"/>
      <c r="HZU23" s="87"/>
      <c r="HZV23" s="87"/>
      <c r="HZW23" s="87"/>
      <c r="HZX23" s="87"/>
      <c r="HZY23" s="87"/>
      <c r="HZZ23" s="87"/>
      <c r="IAA23" s="87"/>
      <c r="IAB23" s="87"/>
      <c r="IAC23" s="87"/>
      <c r="IAD23" s="87"/>
      <c r="IAE23" s="87"/>
      <c r="IAF23" s="87"/>
      <c r="IAG23" s="87"/>
      <c r="IAH23" s="87"/>
      <c r="IAI23" s="87"/>
      <c r="IAJ23" s="87"/>
      <c r="IAK23" s="87"/>
      <c r="IAL23" s="87"/>
      <c r="IAM23" s="87"/>
      <c r="IAN23" s="87"/>
      <c r="IAO23" s="87"/>
      <c r="IAP23" s="87"/>
      <c r="IAQ23" s="87"/>
      <c r="IAR23" s="87"/>
      <c r="IAS23" s="87"/>
      <c r="IAT23" s="87"/>
      <c r="IAU23" s="87"/>
      <c r="IAV23" s="87"/>
      <c r="IAW23" s="87"/>
      <c r="IAX23" s="87"/>
      <c r="IAY23" s="87"/>
      <c r="IAZ23" s="87"/>
      <c r="IBA23" s="87"/>
      <c r="IBB23" s="87"/>
      <c r="IBC23" s="87"/>
      <c r="IBD23" s="87"/>
      <c r="IBE23" s="87"/>
      <c r="IBF23" s="87"/>
      <c r="IBG23" s="87"/>
      <c r="IBH23" s="87"/>
      <c r="IBI23" s="87"/>
      <c r="IBJ23" s="87"/>
      <c r="IBK23" s="87"/>
      <c r="IBL23" s="87"/>
      <c r="IBM23" s="87"/>
      <c r="IBN23" s="87"/>
      <c r="IBO23" s="87"/>
      <c r="IBP23" s="87"/>
      <c r="IBQ23" s="87"/>
      <c r="IBR23" s="87"/>
      <c r="IBS23" s="87"/>
      <c r="IBT23" s="87"/>
      <c r="IBU23" s="87"/>
      <c r="IBV23" s="87"/>
      <c r="IBW23" s="87"/>
      <c r="IBX23" s="87"/>
      <c r="IBY23" s="87"/>
      <c r="IBZ23" s="87"/>
      <c r="ICA23" s="87"/>
      <c r="ICB23" s="87"/>
      <c r="ICC23" s="87"/>
      <c r="ICD23" s="87"/>
      <c r="ICE23" s="87"/>
      <c r="ICF23" s="87"/>
      <c r="ICG23" s="87"/>
      <c r="ICH23" s="87"/>
      <c r="ICI23" s="87"/>
      <c r="ICJ23" s="87"/>
      <c r="ICK23" s="87"/>
      <c r="ICL23" s="87"/>
      <c r="ICM23" s="87"/>
      <c r="ICN23" s="87"/>
      <c r="ICO23" s="87"/>
      <c r="ICP23" s="87"/>
      <c r="ICQ23" s="87"/>
      <c r="ICR23" s="87"/>
      <c r="ICS23" s="87"/>
      <c r="ICT23" s="87"/>
      <c r="ICU23" s="87"/>
      <c r="ICV23" s="87"/>
      <c r="ICW23" s="87"/>
      <c r="ICX23" s="87"/>
      <c r="ICY23" s="87"/>
      <c r="ICZ23" s="87"/>
      <c r="IDA23" s="87"/>
      <c r="IDB23" s="87"/>
      <c r="IDC23" s="87"/>
      <c r="IDD23" s="87"/>
      <c r="IDE23" s="87"/>
      <c r="IDF23" s="87"/>
      <c r="IDG23" s="87"/>
      <c r="IDH23" s="87"/>
      <c r="IDI23" s="87"/>
      <c r="IDJ23" s="87"/>
      <c r="IDK23" s="87"/>
      <c r="IDL23" s="87"/>
      <c r="IDM23" s="87"/>
      <c r="IDN23" s="87"/>
      <c r="IDO23" s="87"/>
      <c r="IDP23" s="87"/>
      <c r="IDQ23" s="87"/>
      <c r="IDR23" s="87"/>
      <c r="IDS23" s="87"/>
      <c r="IDT23" s="87"/>
      <c r="IDU23" s="87"/>
      <c r="IDV23" s="87"/>
      <c r="IDW23" s="87"/>
      <c r="IDX23" s="87"/>
      <c r="IDY23" s="87"/>
      <c r="IDZ23" s="87"/>
      <c r="IEA23" s="87"/>
      <c r="IEB23" s="87"/>
      <c r="IEC23" s="87"/>
      <c r="IED23" s="87"/>
      <c r="IEE23" s="87"/>
      <c r="IEF23" s="87"/>
      <c r="IEG23" s="87"/>
      <c r="IEH23" s="87"/>
      <c r="IEI23" s="87"/>
      <c r="IEJ23" s="87"/>
      <c r="IEK23" s="87"/>
      <c r="IEL23" s="87"/>
      <c r="IEM23" s="87"/>
      <c r="IEN23" s="87"/>
      <c r="IEO23" s="87"/>
      <c r="IEP23" s="87"/>
      <c r="IEQ23" s="87"/>
      <c r="IER23" s="87"/>
      <c r="IES23" s="87"/>
      <c r="IET23" s="87"/>
      <c r="IEU23" s="87"/>
      <c r="IEV23" s="87"/>
      <c r="IEW23" s="87"/>
      <c r="IEX23" s="87"/>
      <c r="IEY23" s="87"/>
      <c r="IEZ23" s="87"/>
      <c r="IFA23" s="87"/>
      <c r="IFB23" s="87"/>
      <c r="IFC23" s="87"/>
      <c r="IFD23" s="87"/>
      <c r="IFE23" s="87"/>
      <c r="IFF23" s="87"/>
      <c r="IFG23" s="87"/>
      <c r="IFH23" s="87"/>
      <c r="IFI23" s="87"/>
      <c r="IFJ23" s="87"/>
      <c r="IFK23" s="87"/>
      <c r="IFL23" s="87"/>
      <c r="IFM23" s="87"/>
      <c r="IFN23" s="87"/>
      <c r="IFO23" s="87"/>
      <c r="IFP23" s="87"/>
      <c r="IFQ23" s="87"/>
      <c r="IFR23" s="87"/>
      <c r="IFS23" s="87"/>
      <c r="IFT23" s="87"/>
      <c r="IFU23" s="87"/>
      <c r="IFV23" s="87"/>
      <c r="IFW23" s="87"/>
      <c r="IFX23" s="87"/>
      <c r="IFY23" s="87"/>
      <c r="IFZ23" s="87"/>
      <c r="IGA23" s="87"/>
      <c r="IGB23" s="87"/>
      <c r="IGC23" s="87"/>
      <c r="IGD23" s="87"/>
      <c r="IGE23" s="87"/>
      <c r="IGF23" s="87"/>
      <c r="IGG23" s="87"/>
      <c r="IGH23" s="87"/>
      <c r="IGI23" s="87"/>
      <c r="IGJ23" s="87"/>
      <c r="IGK23" s="87"/>
      <c r="IGL23" s="87"/>
      <c r="IGM23" s="87"/>
      <c r="IGN23" s="87"/>
      <c r="IGO23" s="87"/>
      <c r="IGP23" s="87"/>
      <c r="IGQ23" s="87"/>
      <c r="IGR23" s="87"/>
      <c r="IGS23" s="87"/>
      <c r="IGT23" s="87"/>
      <c r="IGU23" s="87"/>
      <c r="IGV23" s="87"/>
      <c r="IGW23" s="87"/>
      <c r="IGX23" s="87"/>
      <c r="IGY23" s="87"/>
      <c r="IGZ23" s="87"/>
      <c r="IHA23" s="87"/>
      <c r="IHB23" s="87"/>
      <c r="IHC23" s="87"/>
      <c r="IHD23" s="87"/>
      <c r="IHE23" s="87"/>
      <c r="IHF23" s="87"/>
      <c r="IHG23" s="87"/>
      <c r="IHH23" s="87"/>
      <c r="IHI23" s="87"/>
      <c r="IHJ23" s="87"/>
      <c r="IHK23" s="87"/>
      <c r="IHL23" s="87"/>
      <c r="IHM23" s="87"/>
      <c r="IHN23" s="87"/>
      <c r="IHO23" s="87"/>
      <c r="IHP23" s="87"/>
      <c r="IHQ23" s="87"/>
      <c r="IHR23" s="87"/>
      <c r="IHS23" s="87"/>
      <c r="IHT23" s="87"/>
      <c r="IHU23" s="87"/>
      <c r="IHV23" s="87"/>
      <c r="IHW23" s="87"/>
      <c r="IHX23" s="87"/>
      <c r="IHY23" s="87"/>
      <c r="IHZ23" s="87"/>
      <c r="IIA23" s="87"/>
      <c r="IIB23" s="87"/>
      <c r="IIC23" s="87"/>
      <c r="IID23" s="87"/>
      <c r="IIE23" s="87"/>
      <c r="IIF23" s="87"/>
      <c r="IIG23" s="87"/>
      <c r="IIH23" s="87"/>
      <c r="III23" s="87"/>
      <c r="IIJ23" s="87"/>
      <c r="IIK23" s="87"/>
      <c r="IIL23" s="87"/>
      <c r="IIM23" s="87"/>
      <c r="IIN23" s="87"/>
      <c r="IIO23" s="87"/>
      <c r="IIP23" s="87"/>
      <c r="IIQ23" s="87"/>
      <c r="IIR23" s="87"/>
      <c r="IIS23" s="87"/>
      <c r="IIT23" s="87"/>
      <c r="IIU23" s="87"/>
      <c r="IIV23" s="87"/>
      <c r="IIW23" s="87"/>
      <c r="IIX23" s="87"/>
      <c r="IIY23" s="87"/>
      <c r="IIZ23" s="87"/>
      <c r="IJA23" s="87"/>
      <c r="IJB23" s="87"/>
      <c r="IJC23" s="87"/>
      <c r="IJD23" s="87"/>
      <c r="IJE23" s="87"/>
      <c r="IJF23" s="87"/>
      <c r="IJG23" s="87"/>
      <c r="IJH23" s="87"/>
      <c r="IJI23" s="87"/>
      <c r="IJJ23" s="87"/>
      <c r="IJK23" s="87"/>
      <c r="IJL23" s="87"/>
      <c r="IJM23" s="87"/>
      <c r="IJN23" s="87"/>
      <c r="IJO23" s="87"/>
      <c r="IJP23" s="87"/>
      <c r="IJQ23" s="87"/>
      <c r="IJR23" s="87"/>
      <c r="IJS23" s="87"/>
      <c r="IJT23" s="87"/>
      <c r="IJU23" s="87"/>
      <c r="IJV23" s="87"/>
      <c r="IJW23" s="87"/>
      <c r="IJX23" s="87"/>
      <c r="IJY23" s="87"/>
      <c r="IJZ23" s="87"/>
      <c r="IKA23" s="87"/>
      <c r="IKB23" s="87"/>
      <c r="IKC23" s="87"/>
      <c r="IKD23" s="87"/>
      <c r="IKE23" s="87"/>
      <c r="IKF23" s="87"/>
      <c r="IKG23" s="87"/>
      <c r="IKH23" s="87"/>
      <c r="IKI23" s="87"/>
      <c r="IKJ23" s="87"/>
      <c r="IKK23" s="87"/>
      <c r="IKL23" s="87"/>
      <c r="IKM23" s="87"/>
      <c r="IKN23" s="87"/>
      <c r="IKO23" s="87"/>
      <c r="IKP23" s="87"/>
      <c r="IKQ23" s="87"/>
      <c r="IKR23" s="87"/>
      <c r="IKS23" s="87"/>
      <c r="IKT23" s="87"/>
      <c r="IKU23" s="87"/>
      <c r="IKV23" s="87"/>
      <c r="IKW23" s="87"/>
      <c r="IKX23" s="87"/>
      <c r="IKY23" s="87"/>
      <c r="IKZ23" s="87"/>
      <c r="ILA23" s="87"/>
      <c r="ILB23" s="87"/>
      <c r="ILC23" s="87"/>
      <c r="ILD23" s="87"/>
      <c r="ILE23" s="87"/>
      <c r="ILF23" s="87"/>
      <c r="ILG23" s="87"/>
      <c r="ILH23" s="87"/>
      <c r="ILI23" s="87"/>
      <c r="ILJ23" s="87"/>
      <c r="ILK23" s="87"/>
      <c r="ILL23" s="87"/>
      <c r="ILM23" s="87"/>
      <c r="ILN23" s="87"/>
      <c r="ILO23" s="87"/>
      <c r="ILP23" s="87"/>
      <c r="ILQ23" s="87"/>
      <c r="ILR23" s="87"/>
      <c r="ILS23" s="87"/>
      <c r="ILT23" s="87"/>
      <c r="ILU23" s="87"/>
      <c r="ILV23" s="87"/>
      <c r="ILW23" s="87"/>
      <c r="ILX23" s="87"/>
      <c r="ILY23" s="87"/>
      <c r="ILZ23" s="87"/>
      <c r="IMA23" s="87"/>
      <c r="IMB23" s="87"/>
      <c r="IMC23" s="87"/>
      <c r="IMD23" s="87"/>
      <c r="IME23" s="87"/>
      <c r="IMF23" s="87"/>
      <c r="IMG23" s="87"/>
      <c r="IMH23" s="87"/>
      <c r="IMI23" s="87"/>
      <c r="IMJ23" s="87"/>
      <c r="IMK23" s="87"/>
      <c r="IML23" s="87"/>
      <c r="IMM23" s="87"/>
      <c r="IMN23" s="87"/>
      <c r="IMO23" s="87"/>
      <c r="IMP23" s="87"/>
      <c r="IMQ23" s="87"/>
      <c r="IMR23" s="87"/>
      <c r="IMS23" s="87"/>
      <c r="IMT23" s="87"/>
      <c r="IMU23" s="87"/>
      <c r="IMV23" s="87"/>
      <c r="IMW23" s="87"/>
      <c r="IMX23" s="87"/>
      <c r="IMY23" s="87"/>
      <c r="IMZ23" s="87"/>
      <c r="INA23" s="87"/>
      <c r="INB23" s="87"/>
      <c r="INC23" s="87"/>
      <c r="IND23" s="87"/>
      <c r="INE23" s="87"/>
      <c r="INF23" s="87"/>
      <c r="ING23" s="87"/>
      <c r="INH23" s="87"/>
      <c r="INI23" s="87"/>
      <c r="INJ23" s="87"/>
      <c r="INK23" s="87"/>
      <c r="INL23" s="87"/>
      <c r="INM23" s="87"/>
      <c r="INN23" s="87"/>
      <c r="INO23" s="87"/>
      <c r="INP23" s="87"/>
      <c r="INQ23" s="87"/>
      <c r="INR23" s="87"/>
      <c r="INS23" s="87"/>
      <c r="INT23" s="87"/>
      <c r="INU23" s="87"/>
      <c r="INV23" s="87"/>
      <c r="INW23" s="87"/>
      <c r="INX23" s="87"/>
      <c r="INY23" s="87"/>
      <c r="INZ23" s="87"/>
      <c r="IOA23" s="87"/>
      <c r="IOB23" s="87"/>
      <c r="IOC23" s="87"/>
      <c r="IOD23" s="87"/>
      <c r="IOE23" s="87"/>
      <c r="IOF23" s="87"/>
      <c r="IOG23" s="87"/>
      <c r="IOH23" s="87"/>
      <c r="IOI23" s="87"/>
      <c r="IOJ23" s="87"/>
      <c r="IOK23" s="87"/>
      <c r="IOL23" s="87"/>
      <c r="IOM23" s="87"/>
      <c r="ION23" s="87"/>
      <c r="IOO23" s="87"/>
      <c r="IOP23" s="87"/>
      <c r="IOQ23" s="87"/>
      <c r="IOR23" s="87"/>
      <c r="IOS23" s="87"/>
      <c r="IOT23" s="87"/>
      <c r="IOU23" s="87"/>
      <c r="IOV23" s="87"/>
      <c r="IOW23" s="87"/>
      <c r="IOX23" s="87"/>
      <c r="IOY23" s="87"/>
      <c r="IOZ23" s="87"/>
      <c r="IPA23" s="87"/>
      <c r="IPB23" s="87"/>
      <c r="IPC23" s="87"/>
      <c r="IPD23" s="87"/>
      <c r="IPE23" s="87"/>
      <c r="IPF23" s="87"/>
      <c r="IPG23" s="87"/>
      <c r="IPH23" s="87"/>
      <c r="IPI23" s="87"/>
      <c r="IPJ23" s="87"/>
      <c r="IPK23" s="87"/>
      <c r="IPL23" s="87"/>
      <c r="IPM23" s="87"/>
      <c r="IPN23" s="87"/>
      <c r="IPO23" s="87"/>
      <c r="IPP23" s="87"/>
      <c r="IPQ23" s="87"/>
      <c r="IPR23" s="87"/>
      <c r="IPS23" s="87"/>
      <c r="IPT23" s="87"/>
      <c r="IPU23" s="87"/>
      <c r="IPV23" s="87"/>
      <c r="IPW23" s="87"/>
      <c r="IPX23" s="87"/>
      <c r="IPY23" s="87"/>
      <c r="IPZ23" s="87"/>
      <c r="IQA23" s="87"/>
      <c r="IQB23" s="87"/>
      <c r="IQC23" s="87"/>
      <c r="IQD23" s="87"/>
      <c r="IQE23" s="87"/>
      <c r="IQF23" s="87"/>
      <c r="IQG23" s="87"/>
      <c r="IQH23" s="87"/>
      <c r="IQI23" s="87"/>
      <c r="IQJ23" s="87"/>
      <c r="IQK23" s="87"/>
      <c r="IQL23" s="87"/>
      <c r="IQM23" s="87"/>
      <c r="IQN23" s="87"/>
      <c r="IQO23" s="87"/>
      <c r="IQP23" s="87"/>
      <c r="IQQ23" s="87"/>
      <c r="IQR23" s="87"/>
      <c r="IQS23" s="87"/>
      <c r="IQT23" s="87"/>
      <c r="IQU23" s="87"/>
      <c r="IQV23" s="87"/>
      <c r="IQW23" s="87"/>
      <c r="IQX23" s="87"/>
      <c r="IQY23" s="87"/>
      <c r="IQZ23" s="87"/>
      <c r="IRA23" s="87"/>
      <c r="IRB23" s="87"/>
      <c r="IRC23" s="87"/>
      <c r="IRD23" s="87"/>
      <c r="IRE23" s="87"/>
      <c r="IRF23" s="87"/>
      <c r="IRG23" s="87"/>
      <c r="IRH23" s="87"/>
      <c r="IRI23" s="87"/>
      <c r="IRJ23" s="87"/>
      <c r="IRK23" s="87"/>
      <c r="IRL23" s="87"/>
      <c r="IRM23" s="87"/>
      <c r="IRN23" s="87"/>
      <c r="IRO23" s="87"/>
      <c r="IRP23" s="87"/>
      <c r="IRQ23" s="87"/>
      <c r="IRR23" s="87"/>
      <c r="IRS23" s="87"/>
      <c r="IRT23" s="87"/>
      <c r="IRU23" s="87"/>
      <c r="IRV23" s="87"/>
      <c r="IRW23" s="87"/>
      <c r="IRX23" s="87"/>
      <c r="IRY23" s="87"/>
      <c r="IRZ23" s="87"/>
      <c r="ISA23" s="87"/>
      <c r="ISB23" s="87"/>
      <c r="ISC23" s="87"/>
      <c r="ISD23" s="87"/>
      <c r="ISE23" s="87"/>
      <c r="ISF23" s="87"/>
      <c r="ISG23" s="87"/>
      <c r="ISH23" s="87"/>
      <c r="ISI23" s="87"/>
      <c r="ISJ23" s="87"/>
      <c r="ISK23" s="87"/>
      <c r="ISL23" s="87"/>
      <c r="ISM23" s="87"/>
      <c r="ISN23" s="87"/>
      <c r="ISO23" s="87"/>
      <c r="ISP23" s="87"/>
      <c r="ISQ23" s="87"/>
      <c r="ISR23" s="87"/>
      <c r="ISS23" s="87"/>
      <c r="IST23" s="87"/>
      <c r="ISU23" s="87"/>
      <c r="ISV23" s="87"/>
      <c r="ISW23" s="87"/>
      <c r="ISX23" s="87"/>
      <c r="ISY23" s="87"/>
      <c r="ISZ23" s="87"/>
      <c r="ITA23" s="87"/>
      <c r="ITB23" s="87"/>
      <c r="ITC23" s="87"/>
      <c r="ITD23" s="87"/>
      <c r="ITE23" s="87"/>
      <c r="ITF23" s="87"/>
      <c r="ITG23" s="87"/>
      <c r="ITH23" s="87"/>
      <c r="ITI23" s="87"/>
      <c r="ITJ23" s="87"/>
      <c r="ITK23" s="87"/>
      <c r="ITL23" s="87"/>
      <c r="ITM23" s="87"/>
      <c r="ITN23" s="87"/>
      <c r="ITO23" s="87"/>
      <c r="ITP23" s="87"/>
      <c r="ITQ23" s="87"/>
      <c r="ITR23" s="87"/>
      <c r="ITS23" s="87"/>
      <c r="ITT23" s="87"/>
      <c r="ITU23" s="87"/>
      <c r="ITV23" s="87"/>
      <c r="ITW23" s="87"/>
      <c r="ITX23" s="87"/>
      <c r="ITY23" s="87"/>
      <c r="ITZ23" s="87"/>
      <c r="IUA23" s="87"/>
      <c r="IUB23" s="87"/>
      <c r="IUC23" s="87"/>
      <c r="IUD23" s="87"/>
      <c r="IUE23" s="87"/>
      <c r="IUF23" s="87"/>
      <c r="IUG23" s="87"/>
      <c r="IUH23" s="87"/>
      <c r="IUI23" s="87"/>
      <c r="IUJ23" s="87"/>
      <c r="IUK23" s="87"/>
      <c r="IUL23" s="87"/>
      <c r="IUM23" s="87"/>
      <c r="IUN23" s="87"/>
      <c r="IUO23" s="87"/>
      <c r="IUP23" s="87"/>
      <c r="IUQ23" s="87"/>
      <c r="IUR23" s="87"/>
      <c r="IUS23" s="87"/>
      <c r="IUT23" s="87"/>
      <c r="IUU23" s="87"/>
      <c r="IUV23" s="87"/>
      <c r="IUW23" s="87"/>
      <c r="IUX23" s="87"/>
      <c r="IUY23" s="87"/>
      <c r="IUZ23" s="87"/>
      <c r="IVA23" s="87"/>
      <c r="IVB23" s="87"/>
      <c r="IVC23" s="87"/>
      <c r="IVD23" s="87"/>
      <c r="IVE23" s="87"/>
      <c r="IVF23" s="87"/>
      <c r="IVG23" s="87"/>
      <c r="IVH23" s="87"/>
      <c r="IVI23" s="87"/>
      <c r="IVJ23" s="87"/>
      <c r="IVK23" s="87"/>
      <c r="IVL23" s="87"/>
      <c r="IVM23" s="87"/>
      <c r="IVN23" s="87"/>
      <c r="IVO23" s="87"/>
      <c r="IVP23" s="87"/>
      <c r="IVQ23" s="87"/>
      <c r="IVR23" s="87"/>
      <c r="IVS23" s="87"/>
      <c r="IVT23" s="87"/>
      <c r="IVU23" s="87"/>
      <c r="IVV23" s="87"/>
      <c r="IVW23" s="87"/>
      <c r="IVX23" s="87"/>
      <c r="IVY23" s="87"/>
      <c r="IVZ23" s="87"/>
      <c r="IWA23" s="87"/>
      <c r="IWB23" s="87"/>
      <c r="IWC23" s="87"/>
      <c r="IWD23" s="87"/>
      <c r="IWE23" s="87"/>
      <c r="IWF23" s="87"/>
      <c r="IWG23" s="87"/>
      <c r="IWH23" s="87"/>
      <c r="IWI23" s="87"/>
      <c r="IWJ23" s="87"/>
      <c r="IWK23" s="87"/>
      <c r="IWL23" s="87"/>
      <c r="IWM23" s="87"/>
      <c r="IWN23" s="87"/>
      <c r="IWO23" s="87"/>
      <c r="IWP23" s="87"/>
      <c r="IWQ23" s="87"/>
      <c r="IWR23" s="87"/>
      <c r="IWS23" s="87"/>
      <c r="IWT23" s="87"/>
      <c r="IWU23" s="87"/>
      <c r="IWV23" s="87"/>
      <c r="IWW23" s="87"/>
      <c r="IWX23" s="87"/>
      <c r="IWY23" s="87"/>
      <c r="IWZ23" s="87"/>
      <c r="IXA23" s="87"/>
      <c r="IXB23" s="87"/>
      <c r="IXC23" s="87"/>
      <c r="IXD23" s="87"/>
      <c r="IXE23" s="87"/>
      <c r="IXF23" s="87"/>
      <c r="IXG23" s="87"/>
      <c r="IXH23" s="87"/>
      <c r="IXI23" s="87"/>
      <c r="IXJ23" s="87"/>
      <c r="IXK23" s="87"/>
      <c r="IXL23" s="87"/>
      <c r="IXM23" s="87"/>
      <c r="IXN23" s="87"/>
      <c r="IXO23" s="87"/>
      <c r="IXP23" s="87"/>
      <c r="IXQ23" s="87"/>
      <c r="IXR23" s="87"/>
      <c r="IXS23" s="87"/>
      <c r="IXT23" s="87"/>
      <c r="IXU23" s="87"/>
      <c r="IXV23" s="87"/>
      <c r="IXW23" s="87"/>
      <c r="IXX23" s="87"/>
      <c r="IXY23" s="87"/>
      <c r="IXZ23" s="87"/>
      <c r="IYA23" s="87"/>
      <c r="IYB23" s="87"/>
      <c r="IYC23" s="87"/>
      <c r="IYD23" s="87"/>
      <c r="IYE23" s="87"/>
      <c r="IYF23" s="87"/>
      <c r="IYG23" s="87"/>
      <c r="IYH23" s="87"/>
      <c r="IYI23" s="87"/>
      <c r="IYJ23" s="87"/>
      <c r="IYK23" s="87"/>
      <c r="IYL23" s="87"/>
      <c r="IYM23" s="87"/>
      <c r="IYN23" s="87"/>
      <c r="IYO23" s="87"/>
      <c r="IYP23" s="87"/>
      <c r="IYQ23" s="87"/>
      <c r="IYR23" s="87"/>
      <c r="IYS23" s="87"/>
      <c r="IYT23" s="87"/>
      <c r="IYU23" s="87"/>
      <c r="IYV23" s="87"/>
      <c r="IYW23" s="87"/>
      <c r="IYX23" s="87"/>
      <c r="IYY23" s="87"/>
      <c r="IYZ23" s="87"/>
      <c r="IZA23" s="87"/>
      <c r="IZB23" s="87"/>
      <c r="IZC23" s="87"/>
      <c r="IZD23" s="87"/>
      <c r="IZE23" s="87"/>
      <c r="IZF23" s="87"/>
      <c r="IZG23" s="87"/>
      <c r="IZH23" s="87"/>
      <c r="IZI23" s="87"/>
      <c r="IZJ23" s="87"/>
      <c r="IZK23" s="87"/>
      <c r="IZL23" s="87"/>
      <c r="IZM23" s="87"/>
      <c r="IZN23" s="87"/>
      <c r="IZO23" s="87"/>
      <c r="IZP23" s="87"/>
      <c r="IZQ23" s="87"/>
      <c r="IZR23" s="87"/>
      <c r="IZS23" s="87"/>
      <c r="IZT23" s="87"/>
      <c r="IZU23" s="87"/>
      <c r="IZV23" s="87"/>
      <c r="IZW23" s="87"/>
      <c r="IZX23" s="87"/>
      <c r="IZY23" s="87"/>
      <c r="IZZ23" s="87"/>
      <c r="JAA23" s="87"/>
      <c r="JAB23" s="87"/>
      <c r="JAC23" s="87"/>
      <c r="JAD23" s="87"/>
      <c r="JAE23" s="87"/>
      <c r="JAF23" s="87"/>
      <c r="JAG23" s="87"/>
      <c r="JAH23" s="87"/>
      <c r="JAI23" s="87"/>
      <c r="JAJ23" s="87"/>
      <c r="JAK23" s="87"/>
      <c r="JAL23" s="87"/>
      <c r="JAM23" s="87"/>
      <c r="JAN23" s="87"/>
      <c r="JAO23" s="87"/>
      <c r="JAP23" s="87"/>
      <c r="JAQ23" s="87"/>
      <c r="JAR23" s="87"/>
      <c r="JAS23" s="87"/>
      <c r="JAT23" s="87"/>
      <c r="JAU23" s="87"/>
      <c r="JAV23" s="87"/>
      <c r="JAW23" s="87"/>
      <c r="JAX23" s="87"/>
      <c r="JAY23" s="87"/>
      <c r="JAZ23" s="87"/>
      <c r="JBA23" s="87"/>
      <c r="JBB23" s="87"/>
      <c r="JBC23" s="87"/>
      <c r="JBD23" s="87"/>
      <c r="JBE23" s="87"/>
      <c r="JBF23" s="87"/>
      <c r="JBG23" s="87"/>
      <c r="JBH23" s="87"/>
      <c r="JBI23" s="87"/>
      <c r="JBJ23" s="87"/>
      <c r="JBK23" s="87"/>
      <c r="JBL23" s="87"/>
      <c r="JBM23" s="87"/>
      <c r="JBN23" s="87"/>
      <c r="JBO23" s="87"/>
      <c r="JBP23" s="87"/>
      <c r="JBQ23" s="87"/>
      <c r="JBR23" s="87"/>
      <c r="JBS23" s="87"/>
      <c r="JBT23" s="87"/>
      <c r="JBU23" s="87"/>
      <c r="JBV23" s="87"/>
      <c r="JBW23" s="87"/>
      <c r="JBX23" s="87"/>
      <c r="JBY23" s="87"/>
      <c r="JBZ23" s="87"/>
      <c r="JCA23" s="87"/>
      <c r="JCB23" s="87"/>
      <c r="JCC23" s="87"/>
      <c r="JCD23" s="87"/>
      <c r="JCE23" s="87"/>
      <c r="JCF23" s="87"/>
      <c r="JCG23" s="87"/>
      <c r="JCH23" s="87"/>
      <c r="JCI23" s="87"/>
      <c r="JCJ23" s="87"/>
      <c r="JCK23" s="87"/>
      <c r="JCL23" s="87"/>
      <c r="JCM23" s="87"/>
      <c r="JCN23" s="87"/>
      <c r="JCO23" s="87"/>
      <c r="JCP23" s="87"/>
      <c r="JCQ23" s="87"/>
      <c r="JCR23" s="87"/>
      <c r="JCS23" s="87"/>
      <c r="JCT23" s="87"/>
      <c r="JCU23" s="87"/>
      <c r="JCV23" s="87"/>
      <c r="JCW23" s="87"/>
      <c r="JCX23" s="87"/>
      <c r="JCY23" s="87"/>
      <c r="JCZ23" s="87"/>
      <c r="JDA23" s="87"/>
      <c r="JDB23" s="87"/>
      <c r="JDC23" s="87"/>
      <c r="JDD23" s="87"/>
      <c r="JDE23" s="87"/>
      <c r="JDF23" s="87"/>
      <c r="JDG23" s="87"/>
      <c r="JDH23" s="87"/>
      <c r="JDI23" s="87"/>
      <c r="JDJ23" s="87"/>
      <c r="JDK23" s="87"/>
      <c r="JDL23" s="87"/>
      <c r="JDM23" s="87"/>
      <c r="JDN23" s="87"/>
      <c r="JDO23" s="87"/>
      <c r="JDP23" s="87"/>
      <c r="JDQ23" s="87"/>
      <c r="JDR23" s="87"/>
      <c r="JDS23" s="87"/>
      <c r="JDT23" s="87"/>
      <c r="JDU23" s="87"/>
      <c r="JDV23" s="87"/>
      <c r="JDW23" s="87"/>
      <c r="JDX23" s="87"/>
      <c r="JDY23" s="87"/>
      <c r="JDZ23" s="87"/>
      <c r="JEA23" s="87"/>
      <c r="JEB23" s="87"/>
      <c r="JEC23" s="87"/>
      <c r="JED23" s="87"/>
      <c r="JEE23" s="87"/>
      <c r="JEF23" s="87"/>
      <c r="JEG23" s="87"/>
      <c r="JEH23" s="87"/>
      <c r="JEI23" s="87"/>
      <c r="JEJ23" s="87"/>
      <c r="JEK23" s="87"/>
      <c r="JEL23" s="87"/>
      <c r="JEM23" s="87"/>
      <c r="JEN23" s="87"/>
      <c r="JEO23" s="87"/>
      <c r="JEP23" s="87"/>
      <c r="JEQ23" s="87"/>
      <c r="JER23" s="87"/>
      <c r="JES23" s="87"/>
      <c r="JET23" s="87"/>
      <c r="JEU23" s="87"/>
      <c r="JEV23" s="87"/>
      <c r="JEW23" s="87"/>
      <c r="JEX23" s="87"/>
      <c r="JEY23" s="87"/>
      <c r="JEZ23" s="87"/>
      <c r="JFA23" s="87"/>
      <c r="JFB23" s="87"/>
      <c r="JFC23" s="87"/>
      <c r="JFD23" s="87"/>
      <c r="JFE23" s="87"/>
      <c r="JFF23" s="87"/>
      <c r="JFG23" s="87"/>
      <c r="JFH23" s="87"/>
      <c r="JFI23" s="87"/>
      <c r="JFJ23" s="87"/>
      <c r="JFK23" s="87"/>
      <c r="JFL23" s="87"/>
      <c r="JFM23" s="87"/>
      <c r="JFN23" s="87"/>
      <c r="JFO23" s="87"/>
      <c r="JFP23" s="87"/>
      <c r="JFQ23" s="87"/>
      <c r="JFR23" s="87"/>
      <c r="JFS23" s="87"/>
      <c r="JFT23" s="87"/>
      <c r="JFU23" s="87"/>
      <c r="JFV23" s="87"/>
      <c r="JFW23" s="87"/>
      <c r="JFX23" s="87"/>
      <c r="JFY23" s="87"/>
      <c r="JFZ23" s="87"/>
      <c r="JGA23" s="87"/>
      <c r="JGB23" s="87"/>
      <c r="JGC23" s="87"/>
      <c r="JGD23" s="87"/>
      <c r="JGE23" s="87"/>
      <c r="JGF23" s="87"/>
      <c r="JGG23" s="87"/>
      <c r="JGH23" s="87"/>
      <c r="JGI23" s="87"/>
      <c r="JGJ23" s="87"/>
      <c r="JGK23" s="87"/>
      <c r="JGL23" s="87"/>
      <c r="JGM23" s="87"/>
      <c r="JGN23" s="87"/>
      <c r="JGO23" s="87"/>
      <c r="JGP23" s="87"/>
      <c r="JGQ23" s="87"/>
      <c r="JGR23" s="87"/>
      <c r="JGS23" s="87"/>
      <c r="JGT23" s="87"/>
      <c r="JGU23" s="87"/>
      <c r="JGV23" s="87"/>
      <c r="JGW23" s="87"/>
      <c r="JGX23" s="87"/>
      <c r="JGY23" s="87"/>
      <c r="JGZ23" s="87"/>
      <c r="JHA23" s="87"/>
      <c r="JHB23" s="87"/>
      <c r="JHC23" s="87"/>
      <c r="JHD23" s="87"/>
      <c r="JHE23" s="87"/>
      <c r="JHF23" s="87"/>
      <c r="JHG23" s="87"/>
      <c r="JHH23" s="87"/>
      <c r="JHI23" s="87"/>
      <c r="JHJ23" s="87"/>
      <c r="JHK23" s="87"/>
      <c r="JHL23" s="87"/>
      <c r="JHM23" s="87"/>
      <c r="JHN23" s="87"/>
      <c r="JHO23" s="87"/>
      <c r="JHP23" s="87"/>
      <c r="JHQ23" s="87"/>
      <c r="JHR23" s="87"/>
      <c r="JHS23" s="87"/>
      <c r="JHT23" s="87"/>
      <c r="JHU23" s="87"/>
      <c r="JHV23" s="87"/>
      <c r="JHW23" s="87"/>
      <c r="JHX23" s="87"/>
      <c r="JHY23" s="87"/>
      <c r="JHZ23" s="87"/>
      <c r="JIA23" s="87"/>
      <c r="JIB23" s="87"/>
      <c r="JIC23" s="87"/>
      <c r="JID23" s="87"/>
      <c r="JIE23" s="87"/>
      <c r="JIF23" s="87"/>
      <c r="JIG23" s="87"/>
      <c r="JIH23" s="87"/>
      <c r="JII23" s="87"/>
      <c r="JIJ23" s="87"/>
      <c r="JIK23" s="87"/>
      <c r="JIL23" s="87"/>
      <c r="JIM23" s="87"/>
      <c r="JIN23" s="87"/>
      <c r="JIO23" s="87"/>
      <c r="JIP23" s="87"/>
      <c r="JIQ23" s="87"/>
      <c r="JIR23" s="87"/>
      <c r="JIS23" s="87"/>
      <c r="JIT23" s="87"/>
      <c r="JIU23" s="87"/>
      <c r="JIV23" s="87"/>
      <c r="JIW23" s="87"/>
      <c r="JIX23" s="87"/>
      <c r="JIY23" s="87"/>
      <c r="JIZ23" s="87"/>
      <c r="JJA23" s="87"/>
      <c r="JJB23" s="87"/>
      <c r="JJC23" s="87"/>
      <c r="JJD23" s="87"/>
      <c r="JJE23" s="87"/>
      <c r="JJF23" s="87"/>
      <c r="JJG23" s="87"/>
      <c r="JJH23" s="87"/>
      <c r="JJI23" s="87"/>
      <c r="JJJ23" s="87"/>
      <c r="JJK23" s="87"/>
      <c r="JJL23" s="87"/>
      <c r="JJM23" s="87"/>
      <c r="JJN23" s="87"/>
      <c r="JJO23" s="87"/>
      <c r="JJP23" s="87"/>
      <c r="JJQ23" s="87"/>
      <c r="JJR23" s="87"/>
      <c r="JJS23" s="87"/>
      <c r="JJT23" s="87"/>
      <c r="JJU23" s="87"/>
      <c r="JJV23" s="87"/>
      <c r="JJW23" s="87"/>
      <c r="JJX23" s="87"/>
      <c r="JJY23" s="87"/>
      <c r="JJZ23" s="87"/>
      <c r="JKA23" s="87"/>
      <c r="JKB23" s="87"/>
      <c r="JKC23" s="87"/>
      <c r="JKD23" s="87"/>
      <c r="JKE23" s="87"/>
      <c r="JKF23" s="87"/>
      <c r="JKG23" s="87"/>
      <c r="JKH23" s="87"/>
      <c r="JKI23" s="87"/>
      <c r="JKJ23" s="87"/>
      <c r="JKK23" s="87"/>
      <c r="JKL23" s="87"/>
      <c r="JKM23" s="87"/>
      <c r="JKN23" s="87"/>
      <c r="JKO23" s="87"/>
      <c r="JKP23" s="87"/>
      <c r="JKQ23" s="87"/>
      <c r="JKR23" s="87"/>
      <c r="JKS23" s="87"/>
      <c r="JKT23" s="87"/>
      <c r="JKU23" s="87"/>
      <c r="JKV23" s="87"/>
      <c r="JKW23" s="87"/>
      <c r="JKX23" s="87"/>
      <c r="JKY23" s="87"/>
      <c r="JKZ23" s="87"/>
      <c r="JLA23" s="87"/>
      <c r="JLB23" s="87"/>
      <c r="JLC23" s="87"/>
      <c r="JLD23" s="87"/>
      <c r="JLE23" s="87"/>
      <c r="JLF23" s="87"/>
      <c r="JLG23" s="87"/>
      <c r="JLH23" s="87"/>
      <c r="JLI23" s="87"/>
      <c r="JLJ23" s="87"/>
      <c r="JLK23" s="87"/>
      <c r="JLL23" s="87"/>
      <c r="JLM23" s="87"/>
      <c r="JLN23" s="87"/>
      <c r="JLO23" s="87"/>
      <c r="JLP23" s="87"/>
      <c r="JLQ23" s="87"/>
      <c r="JLR23" s="87"/>
      <c r="JLS23" s="87"/>
      <c r="JLT23" s="87"/>
      <c r="JLU23" s="87"/>
      <c r="JLV23" s="87"/>
      <c r="JLW23" s="87"/>
      <c r="JLX23" s="87"/>
      <c r="JLY23" s="87"/>
      <c r="JLZ23" s="87"/>
      <c r="JMA23" s="87"/>
      <c r="JMB23" s="87"/>
      <c r="JMC23" s="87"/>
      <c r="JMD23" s="87"/>
      <c r="JME23" s="87"/>
      <c r="JMF23" s="87"/>
      <c r="JMG23" s="87"/>
      <c r="JMH23" s="87"/>
      <c r="JMI23" s="87"/>
      <c r="JMJ23" s="87"/>
      <c r="JMK23" s="87"/>
      <c r="JML23" s="87"/>
      <c r="JMM23" s="87"/>
      <c r="JMN23" s="87"/>
      <c r="JMO23" s="87"/>
      <c r="JMP23" s="87"/>
      <c r="JMQ23" s="87"/>
      <c r="JMR23" s="87"/>
      <c r="JMS23" s="87"/>
      <c r="JMT23" s="87"/>
      <c r="JMU23" s="87"/>
      <c r="JMV23" s="87"/>
      <c r="JMW23" s="87"/>
      <c r="JMX23" s="87"/>
      <c r="JMY23" s="87"/>
      <c r="JMZ23" s="87"/>
      <c r="JNA23" s="87"/>
      <c r="JNB23" s="87"/>
      <c r="JNC23" s="87"/>
      <c r="JND23" s="87"/>
      <c r="JNE23" s="87"/>
      <c r="JNF23" s="87"/>
      <c r="JNG23" s="87"/>
      <c r="JNH23" s="87"/>
      <c r="JNI23" s="87"/>
      <c r="JNJ23" s="87"/>
      <c r="JNK23" s="87"/>
      <c r="JNL23" s="87"/>
      <c r="JNM23" s="87"/>
      <c r="JNN23" s="87"/>
      <c r="JNO23" s="87"/>
      <c r="JNP23" s="87"/>
      <c r="JNQ23" s="87"/>
      <c r="JNR23" s="87"/>
      <c r="JNS23" s="87"/>
      <c r="JNT23" s="87"/>
      <c r="JNU23" s="87"/>
      <c r="JNV23" s="87"/>
      <c r="JNW23" s="87"/>
      <c r="JNX23" s="87"/>
      <c r="JNY23" s="87"/>
      <c r="JNZ23" s="87"/>
      <c r="JOA23" s="87"/>
      <c r="JOB23" s="87"/>
      <c r="JOC23" s="87"/>
      <c r="JOD23" s="87"/>
      <c r="JOE23" s="87"/>
      <c r="JOF23" s="87"/>
      <c r="JOG23" s="87"/>
      <c r="JOH23" s="87"/>
      <c r="JOI23" s="87"/>
      <c r="JOJ23" s="87"/>
      <c r="JOK23" s="87"/>
      <c r="JOL23" s="87"/>
      <c r="JOM23" s="87"/>
      <c r="JON23" s="87"/>
      <c r="JOO23" s="87"/>
      <c r="JOP23" s="87"/>
      <c r="JOQ23" s="87"/>
      <c r="JOR23" s="87"/>
      <c r="JOS23" s="87"/>
      <c r="JOT23" s="87"/>
      <c r="JOU23" s="87"/>
      <c r="JOV23" s="87"/>
      <c r="JOW23" s="87"/>
      <c r="JOX23" s="87"/>
      <c r="JOY23" s="87"/>
      <c r="JOZ23" s="87"/>
      <c r="JPA23" s="87"/>
      <c r="JPB23" s="87"/>
      <c r="JPC23" s="87"/>
      <c r="JPD23" s="87"/>
      <c r="JPE23" s="87"/>
      <c r="JPF23" s="87"/>
      <c r="JPG23" s="87"/>
      <c r="JPH23" s="87"/>
      <c r="JPI23" s="87"/>
      <c r="JPJ23" s="87"/>
      <c r="JPK23" s="87"/>
      <c r="JPL23" s="87"/>
      <c r="JPM23" s="87"/>
      <c r="JPN23" s="87"/>
      <c r="JPO23" s="87"/>
      <c r="JPP23" s="87"/>
      <c r="JPQ23" s="87"/>
      <c r="JPR23" s="87"/>
      <c r="JPS23" s="87"/>
      <c r="JPT23" s="87"/>
      <c r="JPU23" s="87"/>
      <c r="JPV23" s="87"/>
      <c r="JPW23" s="87"/>
      <c r="JPX23" s="87"/>
      <c r="JPY23" s="87"/>
      <c r="JPZ23" s="87"/>
      <c r="JQA23" s="87"/>
      <c r="JQB23" s="87"/>
      <c r="JQC23" s="87"/>
      <c r="JQD23" s="87"/>
      <c r="JQE23" s="87"/>
      <c r="JQF23" s="87"/>
      <c r="JQG23" s="87"/>
      <c r="JQH23" s="87"/>
      <c r="JQI23" s="87"/>
      <c r="JQJ23" s="87"/>
      <c r="JQK23" s="87"/>
      <c r="JQL23" s="87"/>
      <c r="JQM23" s="87"/>
      <c r="JQN23" s="87"/>
      <c r="JQO23" s="87"/>
      <c r="JQP23" s="87"/>
      <c r="JQQ23" s="87"/>
      <c r="JQR23" s="87"/>
      <c r="JQS23" s="87"/>
      <c r="JQT23" s="87"/>
      <c r="JQU23" s="87"/>
      <c r="JQV23" s="87"/>
      <c r="JQW23" s="87"/>
      <c r="JQX23" s="87"/>
      <c r="JQY23" s="87"/>
      <c r="JQZ23" s="87"/>
      <c r="JRA23" s="87"/>
      <c r="JRB23" s="87"/>
      <c r="JRC23" s="87"/>
      <c r="JRD23" s="87"/>
      <c r="JRE23" s="87"/>
      <c r="JRF23" s="87"/>
      <c r="JRG23" s="87"/>
      <c r="JRH23" s="87"/>
      <c r="JRI23" s="87"/>
      <c r="JRJ23" s="87"/>
      <c r="JRK23" s="87"/>
      <c r="JRL23" s="87"/>
      <c r="JRM23" s="87"/>
      <c r="JRN23" s="87"/>
      <c r="JRO23" s="87"/>
      <c r="JRP23" s="87"/>
      <c r="JRQ23" s="87"/>
      <c r="JRR23" s="87"/>
      <c r="JRS23" s="87"/>
      <c r="JRT23" s="87"/>
      <c r="JRU23" s="87"/>
      <c r="JRV23" s="87"/>
      <c r="JRW23" s="87"/>
      <c r="JRX23" s="87"/>
      <c r="JRY23" s="87"/>
      <c r="JRZ23" s="87"/>
      <c r="JSA23" s="87"/>
      <c r="JSB23" s="87"/>
      <c r="JSC23" s="87"/>
      <c r="JSD23" s="87"/>
      <c r="JSE23" s="87"/>
      <c r="JSF23" s="87"/>
      <c r="JSG23" s="87"/>
      <c r="JSH23" s="87"/>
      <c r="JSI23" s="87"/>
      <c r="JSJ23" s="87"/>
      <c r="JSK23" s="87"/>
      <c r="JSL23" s="87"/>
      <c r="JSM23" s="87"/>
      <c r="JSN23" s="87"/>
      <c r="JSO23" s="87"/>
      <c r="JSP23" s="87"/>
      <c r="JSQ23" s="87"/>
      <c r="JSR23" s="87"/>
      <c r="JSS23" s="87"/>
      <c r="JST23" s="87"/>
      <c r="JSU23" s="87"/>
      <c r="JSV23" s="87"/>
      <c r="JSW23" s="87"/>
      <c r="JSX23" s="87"/>
      <c r="JSY23" s="87"/>
      <c r="JSZ23" s="87"/>
      <c r="JTA23" s="87"/>
      <c r="JTB23" s="87"/>
      <c r="JTC23" s="87"/>
      <c r="JTD23" s="87"/>
      <c r="JTE23" s="87"/>
      <c r="JTF23" s="87"/>
      <c r="JTG23" s="87"/>
      <c r="JTH23" s="87"/>
      <c r="JTI23" s="87"/>
      <c r="JTJ23" s="87"/>
      <c r="JTK23" s="87"/>
      <c r="JTL23" s="87"/>
      <c r="JTM23" s="87"/>
      <c r="JTN23" s="87"/>
      <c r="JTO23" s="87"/>
      <c r="JTP23" s="87"/>
      <c r="JTQ23" s="87"/>
      <c r="JTR23" s="87"/>
      <c r="JTS23" s="87"/>
      <c r="JTT23" s="87"/>
      <c r="JTU23" s="87"/>
      <c r="JTV23" s="87"/>
      <c r="JTW23" s="87"/>
      <c r="JTX23" s="87"/>
      <c r="JTY23" s="87"/>
      <c r="JTZ23" s="87"/>
      <c r="JUA23" s="87"/>
      <c r="JUB23" s="87"/>
      <c r="JUC23" s="87"/>
      <c r="JUD23" s="87"/>
      <c r="JUE23" s="87"/>
      <c r="JUF23" s="87"/>
      <c r="JUG23" s="87"/>
      <c r="JUH23" s="87"/>
      <c r="JUI23" s="87"/>
      <c r="JUJ23" s="87"/>
      <c r="JUK23" s="87"/>
      <c r="JUL23" s="87"/>
      <c r="JUM23" s="87"/>
      <c r="JUN23" s="87"/>
      <c r="JUO23" s="87"/>
      <c r="JUP23" s="87"/>
      <c r="JUQ23" s="87"/>
      <c r="JUR23" s="87"/>
      <c r="JUS23" s="87"/>
      <c r="JUT23" s="87"/>
      <c r="JUU23" s="87"/>
      <c r="JUV23" s="87"/>
      <c r="JUW23" s="87"/>
      <c r="JUX23" s="87"/>
      <c r="JUY23" s="87"/>
      <c r="JUZ23" s="87"/>
      <c r="JVA23" s="87"/>
      <c r="JVB23" s="87"/>
      <c r="JVC23" s="87"/>
      <c r="JVD23" s="87"/>
      <c r="JVE23" s="87"/>
      <c r="JVF23" s="87"/>
      <c r="JVG23" s="87"/>
      <c r="JVH23" s="87"/>
      <c r="JVI23" s="87"/>
      <c r="JVJ23" s="87"/>
      <c r="JVK23" s="87"/>
      <c r="JVL23" s="87"/>
      <c r="JVM23" s="87"/>
      <c r="JVN23" s="87"/>
      <c r="JVO23" s="87"/>
      <c r="JVP23" s="87"/>
      <c r="JVQ23" s="87"/>
      <c r="JVR23" s="87"/>
      <c r="JVS23" s="87"/>
      <c r="JVT23" s="87"/>
      <c r="JVU23" s="87"/>
      <c r="JVV23" s="87"/>
      <c r="JVW23" s="87"/>
      <c r="JVX23" s="87"/>
      <c r="JVY23" s="87"/>
      <c r="JVZ23" s="87"/>
      <c r="JWA23" s="87"/>
      <c r="JWB23" s="87"/>
      <c r="JWC23" s="87"/>
      <c r="JWD23" s="87"/>
      <c r="JWE23" s="87"/>
      <c r="JWF23" s="87"/>
      <c r="JWG23" s="87"/>
      <c r="JWH23" s="87"/>
      <c r="JWI23" s="87"/>
      <c r="JWJ23" s="87"/>
      <c r="JWK23" s="87"/>
      <c r="JWL23" s="87"/>
      <c r="JWM23" s="87"/>
      <c r="JWN23" s="87"/>
      <c r="JWO23" s="87"/>
      <c r="JWP23" s="87"/>
      <c r="JWQ23" s="87"/>
      <c r="JWR23" s="87"/>
      <c r="JWS23" s="87"/>
      <c r="JWT23" s="87"/>
      <c r="JWU23" s="87"/>
      <c r="JWV23" s="87"/>
      <c r="JWW23" s="87"/>
      <c r="JWX23" s="87"/>
      <c r="JWY23" s="87"/>
      <c r="JWZ23" s="87"/>
      <c r="JXA23" s="87"/>
      <c r="JXB23" s="87"/>
      <c r="JXC23" s="87"/>
      <c r="JXD23" s="87"/>
      <c r="JXE23" s="87"/>
      <c r="JXF23" s="87"/>
      <c r="JXG23" s="87"/>
      <c r="JXH23" s="87"/>
      <c r="JXI23" s="87"/>
      <c r="JXJ23" s="87"/>
      <c r="JXK23" s="87"/>
      <c r="JXL23" s="87"/>
      <c r="JXM23" s="87"/>
      <c r="JXN23" s="87"/>
      <c r="JXO23" s="87"/>
      <c r="JXP23" s="87"/>
      <c r="JXQ23" s="87"/>
      <c r="JXR23" s="87"/>
      <c r="JXS23" s="87"/>
      <c r="JXT23" s="87"/>
      <c r="JXU23" s="87"/>
      <c r="JXV23" s="87"/>
      <c r="JXW23" s="87"/>
      <c r="JXX23" s="87"/>
      <c r="JXY23" s="87"/>
      <c r="JXZ23" s="87"/>
      <c r="JYA23" s="87"/>
      <c r="JYB23" s="87"/>
      <c r="JYC23" s="87"/>
      <c r="JYD23" s="87"/>
      <c r="JYE23" s="87"/>
      <c r="JYF23" s="87"/>
      <c r="JYG23" s="87"/>
      <c r="JYH23" s="87"/>
      <c r="JYI23" s="87"/>
      <c r="JYJ23" s="87"/>
      <c r="JYK23" s="87"/>
      <c r="JYL23" s="87"/>
      <c r="JYM23" s="87"/>
      <c r="JYN23" s="87"/>
      <c r="JYO23" s="87"/>
      <c r="JYP23" s="87"/>
      <c r="JYQ23" s="87"/>
      <c r="JYR23" s="87"/>
      <c r="JYS23" s="87"/>
      <c r="JYT23" s="87"/>
      <c r="JYU23" s="87"/>
      <c r="JYV23" s="87"/>
      <c r="JYW23" s="87"/>
      <c r="JYX23" s="87"/>
      <c r="JYY23" s="87"/>
      <c r="JYZ23" s="87"/>
      <c r="JZA23" s="87"/>
      <c r="JZB23" s="87"/>
      <c r="JZC23" s="87"/>
      <c r="JZD23" s="87"/>
      <c r="JZE23" s="87"/>
      <c r="JZF23" s="87"/>
      <c r="JZG23" s="87"/>
      <c r="JZH23" s="87"/>
      <c r="JZI23" s="87"/>
      <c r="JZJ23" s="87"/>
      <c r="JZK23" s="87"/>
      <c r="JZL23" s="87"/>
      <c r="JZM23" s="87"/>
      <c r="JZN23" s="87"/>
      <c r="JZO23" s="87"/>
      <c r="JZP23" s="87"/>
      <c r="JZQ23" s="87"/>
      <c r="JZR23" s="87"/>
      <c r="JZS23" s="87"/>
      <c r="JZT23" s="87"/>
      <c r="JZU23" s="87"/>
      <c r="JZV23" s="87"/>
      <c r="JZW23" s="87"/>
      <c r="JZX23" s="87"/>
      <c r="JZY23" s="87"/>
      <c r="JZZ23" s="87"/>
      <c r="KAA23" s="87"/>
      <c r="KAB23" s="87"/>
      <c r="KAC23" s="87"/>
      <c r="KAD23" s="87"/>
      <c r="KAE23" s="87"/>
      <c r="KAF23" s="87"/>
      <c r="KAG23" s="87"/>
      <c r="KAH23" s="87"/>
      <c r="KAI23" s="87"/>
      <c r="KAJ23" s="87"/>
      <c r="KAK23" s="87"/>
      <c r="KAL23" s="87"/>
      <c r="KAM23" s="87"/>
      <c r="KAN23" s="87"/>
      <c r="KAO23" s="87"/>
      <c r="KAP23" s="87"/>
      <c r="KAQ23" s="87"/>
      <c r="KAR23" s="87"/>
      <c r="KAS23" s="87"/>
      <c r="KAT23" s="87"/>
      <c r="KAU23" s="87"/>
      <c r="KAV23" s="87"/>
      <c r="KAW23" s="87"/>
      <c r="KAX23" s="87"/>
      <c r="KAY23" s="87"/>
      <c r="KAZ23" s="87"/>
      <c r="KBA23" s="87"/>
      <c r="KBB23" s="87"/>
      <c r="KBC23" s="87"/>
      <c r="KBD23" s="87"/>
      <c r="KBE23" s="87"/>
      <c r="KBF23" s="87"/>
      <c r="KBG23" s="87"/>
      <c r="KBH23" s="87"/>
      <c r="KBI23" s="87"/>
      <c r="KBJ23" s="87"/>
      <c r="KBK23" s="87"/>
      <c r="KBL23" s="87"/>
      <c r="KBM23" s="87"/>
      <c r="KBN23" s="87"/>
      <c r="KBO23" s="87"/>
      <c r="KBP23" s="87"/>
      <c r="KBQ23" s="87"/>
      <c r="KBR23" s="87"/>
      <c r="KBS23" s="87"/>
      <c r="KBT23" s="87"/>
      <c r="KBU23" s="87"/>
      <c r="KBV23" s="87"/>
      <c r="KBW23" s="87"/>
      <c r="KBX23" s="87"/>
      <c r="KBY23" s="87"/>
      <c r="KBZ23" s="87"/>
      <c r="KCA23" s="87"/>
      <c r="KCB23" s="87"/>
      <c r="KCC23" s="87"/>
      <c r="KCD23" s="87"/>
      <c r="KCE23" s="87"/>
      <c r="KCF23" s="87"/>
      <c r="KCG23" s="87"/>
      <c r="KCH23" s="87"/>
      <c r="KCI23" s="87"/>
      <c r="KCJ23" s="87"/>
      <c r="KCK23" s="87"/>
      <c r="KCL23" s="87"/>
      <c r="KCM23" s="87"/>
      <c r="KCN23" s="87"/>
      <c r="KCO23" s="87"/>
      <c r="KCP23" s="87"/>
      <c r="KCQ23" s="87"/>
      <c r="KCR23" s="87"/>
      <c r="KCS23" s="87"/>
      <c r="KCT23" s="87"/>
      <c r="KCU23" s="87"/>
      <c r="KCV23" s="87"/>
      <c r="KCW23" s="87"/>
      <c r="KCX23" s="87"/>
      <c r="KCY23" s="87"/>
      <c r="KCZ23" s="87"/>
      <c r="KDA23" s="87"/>
      <c r="KDB23" s="87"/>
      <c r="KDC23" s="87"/>
      <c r="KDD23" s="87"/>
      <c r="KDE23" s="87"/>
      <c r="KDF23" s="87"/>
      <c r="KDG23" s="87"/>
      <c r="KDH23" s="87"/>
      <c r="KDI23" s="87"/>
      <c r="KDJ23" s="87"/>
      <c r="KDK23" s="87"/>
      <c r="KDL23" s="87"/>
      <c r="KDM23" s="87"/>
      <c r="KDN23" s="87"/>
      <c r="KDO23" s="87"/>
      <c r="KDP23" s="87"/>
      <c r="KDQ23" s="87"/>
      <c r="KDR23" s="87"/>
      <c r="KDS23" s="87"/>
      <c r="KDT23" s="87"/>
      <c r="KDU23" s="87"/>
      <c r="KDV23" s="87"/>
      <c r="KDW23" s="87"/>
      <c r="KDX23" s="87"/>
      <c r="KDY23" s="87"/>
      <c r="KDZ23" s="87"/>
      <c r="KEA23" s="87"/>
      <c r="KEB23" s="87"/>
      <c r="KEC23" s="87"/>
      <c r="KED23" s="87"/>
      <c r="KEE23" s="87"/>
      <c r="KEF23" s="87"/>
      <c r="KEG23" s="87"/>
      <c r="KEH23" s="87"/>
      <c r="KEI23" s="87"/>
      <c r="KEJ23" s="87"/>
      <c r="KEK23" s="87"/>
      <c r="KEL23" s="87"/>
      <c r="KEM23" s="87"/>
      <c r="KEN23" s="87"/>
      <c r="KEO23" s="87"/>
      <c r="KEP23" s="87"/>
      <c r="KEQ23" s="87"/>
      <c r="KER23" s="87"/>
      <c r="KES23" s="87"/>
      <c r="KET23" s="87"/>
      <c r="KEU23" s="87"/>
      <c r="KEV23" s="87"/>
      <c r="KEW23" s="87"/>
      <c r="KEX23" s="87"/>
      <c r="KEY23" s="87"/>
      <c r="KEZ23" s="87"/>
      <c r="KFA23" s="87"/>
      <c r="KFB23" s="87"/>
      <c r="KFC23" s="87"/>
      <c r="KFD23" s="87"/>
      <c r="KFE23" s="87"/>
      <c r="KFF23" s="87"/>
      <c r="KFG23" s="87"/>
      <c r="KFH23" s="87"/>
      <c r="KFI23" s="87"/>
      <c r="KFJ23" s="87"/>
      <c r="KFK23" s="87"/>
      <c r="KFL23" s="87"/>
      <c r="KFM23" s="87"/>
      <c r="KFN23" s="87"/>
      <c r="KFO23" s="87"/>
      <c r="KFP23" s="87"/>
      <c r="KFQ23" s="87"/>
      <c r="KFR23" s="87"/>
      <c r="KFS23" s="87"/>
      <c r="KFT23" s="87"/>
      <c r="KFU23" s="87"/>
      <c r="KFV23" s="87"/>
      <c r="KFW23" s="87"/>
      <c r="KFX23" s="87"/>
      <c r="KFY23" s="87"/>
      <c r="KFZ23" s="87"/>
      <c r="KGA23" s="87"/>
      <c r="KGB23" s="87"/>
      <c r="KGC23" s="87"/>
      <c r="KGD23" s="87"/>
      <c r="KGE23" s="87"/>
      <c r="KGF23" s="87"/>
      <c r="KGG23" s="87"/>
      <c r="KGH23" s="87"/>
      <c r="KGI23" s="87"/>
      <c r="KGJ23" s="87"/>
      <c r="KGK23" s="87"/>
      <c r="KGL23" s="87"/>
      <c r="KGM23" s="87"/>
      <c r="KGN23" s="87"/>
      <c r="KGO23" s="87"/>
      <c r="KGP23" s="87"/>
      <c r="KGQ23" s="87"/>
      <c r="KGR23" s="87"/>
      <c r="KGS23" s="87"/>
      <c r="KGT23" s="87"/>
      <c r="KGU23" s="87"/>
      <c r="KGV23" s="87"/>
      <c r="KGW23" s="87"/>
      <c r="KGX23" s="87"/>
      <c r="KGY23" s="87"/>
      <c r="KGZ23" s="87"/>
      <c r="KHA23" s="87"/>
      <c r="KHB23" s="87"/>
      <c r="KHC23" s="87"/>
      <c r="KHD23" s="87"/>
      <c r="KHE23" s="87"/>
      <c r="KHF23" s="87"/>
      <c r="KHG23" s="87"/>
      <c r="KHH23" s="87"/>
      <c r="KHI23" s="87"/>
      <c r="KHJ23" s="87"/>
      <c r="KHK23" s="87"/>
      <c r="KHL23" s="87"/>
      <c r="KHM23" s="87"/>
      <c r="KHN23" s="87"/>
      <c r="KHO23" s="87"/>
      <c r="KHP23" s="87"/>
      <c r="KHQ23" s="87"/>
      <c r="KHR23" s="87"/>
      <c r="KHS23" s="87"/>
      <c r="KHT23" s="87"/>
      <c r="KHU23" s="87"/>
      <c r="KHV23" s="87"/>
      <c r="KHW23" s="87"/>
      <c r="KHX23" s="87"/>
      <c r="KHY23" s="87"/>
      <c r="KHZ23" s="87"/>
      <c r="KIA23" s="87"/>
      <c r="KIB23" s="87"/>
      <c r="KIC23" s="87"/>
      <c r="KID23" s="87"/>
      <c r="KIE23" s="87"/>
      <c r="KIF23" s="87"/>
      <c r="KIG23" s="87"/>
      <c r="KIH23" s="87"/>
      <c r="KII23" s="87"/>
      <c r="KIJ23" s="87"/>
      <c r="KIK23" s="87"/>
      <c r="KIL23" s="87"/>
      <c r="KIM23" s="87"/>
      <c r="KIN23" s="87"/>
      <c r="KIO23" s="87"/>
      <c r="KIP23" s="87"/>
      <c r="KIQ23" s="87"/>
      <c r="KIR23" s="87"/>
      <c r="KIS23" s="87"/>
      <c r="KIT23" s="87"/>
      <c r="KIU23" s="87"/>
      <c r="KIV23" s="87"/>
      <c r="KIW23" s="87"/>
      <c r="KIX23" s="87"/>
      <c r="KIY23" s="87"/>
      <c r="KIZ23" s="87"/>
      <c r="KJA23" s="87"/>
      <c r="KJB23" s="87"/>
      <c r="KJC23" s="87"/>
      <c r="KJD23" s="87"/>
      <c r="KJE23" s="87"/>
      <c r="KJF23" s="87"/>
      <c r="KJG23" s="87"/>
      <c r="KJH23" s="87"/>
      <c r="KJI23" s="87"/>
      <c r="KJJ23" s="87"/>
      <c r="KJK23" s="87"/>
      <c r="KJL23" s="87"/>
      <c r="KJM23" s="87"/>
      <c r="KJN23" s="87"/>
      <c r="KJO23" s="87"/>
      <c r="KJP23" s="87"/>
      <c r="KJQ23" s="87"/>
      <c r="KJR23" s="87"/>
      <c r="KJS23" s="87"/>
      <c r="KJT23" s="87"/>
      <c r="KJU23" s="87"/>
      <c r="KJV23" s="87"/>
      <c r="KJW23" s="87"/>
      <c r="KJX23" s="87"/>
      <c r="KJY23" s="87"/>
      <c r="KJZ23" s="87"/>
      <c r="KKA23" s="87"/>
      <c r="KKB23" s="87"/>
      <c r="KKC23" s="87"/>
      <c r="KKD23" s="87"/>
      <c r="KKE23" s="87"/>
      <c r="KKF23" s="87"/>
      <c r="KKG23" s="87"/>
      <c r="KKH23" s="87"/>
      <c r="KKI23" s="87"/>
      <c r="KKJ23" s="87"/>
      <c r="KKK23" s="87"/>
      <c r="KKL23" s="87"/>
      <c r="KKM23" s="87"/>
      <c r="KKN23" s="87"/>
      <c r="KKO23" s="87"/>
      <c r="KKP23" s="87"/>
      <c r="KKQ23" s="87"/>
      <c r="KKR23" s="87"/>
      <c r="KKS23" s="87"/>
      <c r="KKT23" s="87"/>
      <c r="KKU23" s="87"/>
      <c r="KKV23" s="87"/>
      <c r="KKW23" s="87"/>
      <c r="KKX23" s="87"/>
      <c r="KKY23" s="87"/>
      <c r="KKZ23" s="87"/>
      <c r="KLA23" s="87"/>
      <c r="KLB23" s="87"/>
      <c r="KLC23" s="87"/>
      <c r="KLD23" s="87"/>
      <c r="KLE23" s="87"/>
      <c r="KLF23" s="87"/>
      <c r="KLG23" s="87"/>
      <c r="KLH23" s="87"/>
      <c r="KLI23" s="87"/>
      <c r="KLJ23" s="87"/>
      <c r="KLK23" s="87"/>
      <c r="KLL23" s="87"/>
      <c r="KLM23" s="87"/>
      <c r="KLN23" s="87"/>
      <c r="KLO23" s="87"/>
      <c r="KLP23" s="87"/>
      <c r="KLQ23" s="87"/>
      <c r="KLR23" s="87"/>
      <c r="KLS23" s="87"/>
      <c r="KLT23" s="87"/>
      <c r="KLU23" s="87"/>
      <c r="KLV23" s="87"/>
      <c r="KLW23" s="87"/>
      <c r="KLX23" s="87"/>
      <c r="KLY23" s="87"/>
      <c r="KLZ23" s="87"/>
      <c r="KMA23" s="87"/>
      <c r="KMB23" s="87"/>
      <c r="KMC23" s="87"/>
      <c r="KMD23" s="87"/>
      <c r="KME23" s="87"/>
      <c r="KMF23" s="87"/>
      <c r="KMG23" s="87"/>
      <c r="KMH23" s="87"/>
      <c r="KMI23" s="87"/>
      <c r="KMJ23" s="87"/>
      <c r="KMK23" s="87"/>
      <c r="KML23" s="87"/>
      <c r="KMM23" s="87"/>
      <c r="KMN23" s="87"/>
      <c r="KMO23" s="87"/>
      <c r="KMP23" s="87"/>
      <c r="KMQ23" s="87"/>
      <c r="KMR23" s="87"/>
      <c r="KMS23" s="87"/>
      <c r="KMT23" s="87"/>
      <c r="KMU23" s="87"/>
      <c r="KMV23" s="87"/>
      <c r="KMW23" s="87"/>
      <c r="KMX23" s="87"/>
      <c r="KMY23" s="87"/>
      <c r="KMZ23" s="87"/>
      <c r="KNA23" s="87"/>
      <c r="KNB23" s="87"/>
      <c r="KNC23" s="87"/>
      <c r="KND23" s="87"/>
      <c r="KNE23" s="87"/>
      <c r="KNF23" s="87"/>
      <c r="KNG23" s="87"/>
      <c r="KNH23" s="87"/>
      <c r="KNI23" s="87"/>
      <c r="KNJ23" s="87"/>
      <c r="KNK23" s="87"/>
      <c r="KNL23" s="87"/>
      <c r="KNM23" s="87"/>
      <c r="KNN23" s="87"/>
      <c r="KNO23" s="87"/>
      <c r="KNP23" s="87"/>
      <c r="KNQ23" s="87"/>
      <c r="KNR23" s="87"/>
      <c r="KNS23" s="87"/>
      <c r="KNT23" s="87"/>
      <c r="KNU23" s="87"/>
      <c r="KNV23" s="87"/>
      <c r="KNW23" s="87"/>
      <c r="KNX23" s="87"/>
      <c r="KNY23" s="87"/>
      <c r="KNZ23" s="87"/>
      <c r="KOA23" s="87"/>
      <c r="KOB23" s="87"/>
      <c r="KOC23" s="87"/>
      <c r="KOD23" s="87"/>
      <c r="KOE23" s="87"/>
      <c r="KOF23" s="87"/>
      <c r="KOG23" s="87"/>
      <c r="KOH23" s="87"/>
      <c r="KOI23" s="87"/>
      <c r="KOJ23" s="87"/>
      <c r="KOK23" s="87"/>
      <c r="KOL23" s="87"/>
      <c r="KOM23" s="87"/>
      <c r="KON23" s="87"/>
      <c r="KOO23" s="87"/>
      <c r="KOP23" s="87"/>
      <c r="KOQ23" s="87"/>
      <c r="KOR23" s="87"/>
      <c r="KOS23" s="87"/>
      <c r="KOT23" s="87"/>
      <c r="KOU23" s="87"/>
      <c r="KOV23" s="87"/>
      <c r="KOW23" s="87"/>
      <c r="KOX23" s="87"/>
      <c r="KOY23" s="87"/>
      <c r="KOZ23" s="87"/>
      <c r="KPA23" s="87"/>
      <c r="KPB23" s="87"/>
      <c r="KPC23" s="87"/>
      <c r="KPD23" s="87"/>
      <c r="KPE23" s="87"/>
      <c r="KPF23" s="87"/>
      <c r="KPG23" s="87"/>
      <c r="KPH23" s="87"/>
      <c r="KPI23" s="87"/>
      <c r="KPJ23" s="87"/>
      <c r="KPK23" s="87"/>
      <c r="KPL23" s="87"/>
      <c r="KPM23" s="87"/>
      <c r="KPN23" s="87"/>
      <c r="KPO23" s="87"/>
      <c r="KPP23" s="87"/>
      <c r="KPQ23" s="87"/>
      <c r="KPR23" s="87"/>
      <c r="KPS23" s="87"/>
      <c r="KPT23" s="87"/>
      <c r="KPU23" s="87"/>
      <c r="KPV23" s="87"/>
      <c r="KPW23" s="87"/>
      <c r="KPX23" s="87"/>
      <c r="KPY23" s="87"/>
      <c r="KPZ23" s="87"/>
      <c r="KQA23" s="87"/>
      <c r="KQB23" s="87"/>
      <c r="KQC23" s="87"/>
      <c r="KQD23" s="87"/>
      <c r="KQE23" s="87"/>
      <c r="KQF23" s="87"/>
      <c r="KQG23" s="87"/>
      <c r="KQH23" s="87"/>
      <c r="KQI23" s="87"/>
      <c r="KQJ23" s="87"/>
      <c r="KQK23" s="87"/>
      <c r="KQL23" s="87"/>
      <c r="KQM23" s="87"/>
      <c r="KQN23" s="87"/>
      <c r="KQO23" s="87"/>
      <c r="KQP23" s="87"/>
      <c r="KQQ23" s="87"/>
      <c r="KQR23" s="87"/>
      <c r="KQS23" s="87"/>
      <c r="KQT23" s="87"/>
      <c r="KQU23" s="87"/>
      <c r="KQV23" s="87"/>
      <c r="KQW23" s="87"/>
      <c r="KQX23" s="87"/>
      <c r="KQY23" s="87"/>
      <c r="KQZ23" s="87"/>
      <c r="KRA23" s="87"/>
      <c r="KRB23" s="87"/>
      <c r="KRC23" s="87"/>
      <c r="KRD23" s="87"/>
      <c r="KRE23" s="87"/>
      <c r="KRF23" s="87"/>
      <c r="KRG23" s="87"/>
      <c r="KRH23" s="87"/>
      <c r="KRI23" s="87"/>
      <c r="KRJ23" s="87"/>
      <c r="KRK23" s="87"/>
      <c r="KRL23" s="87"/>
      <c r="KRM23" s="87"/>
      <c r="KRN23" s="87"/>
      <c r="KRO23" s="87"/>
      <c r="KRP23" s="87"/>
      <c r="KRQ23" s="87"/>
      <c r="KRR23" s="87"/>
      <c r="KRS23" s="87"/>
      <c r="KRT23" s="87"/>
      <c r="KRU23" s="87"/>
      <c r="KRV23" s="87"/>
      <c r="KRW23" s="87"/>
      <c r="KRX23" s="87"/>
      <c r="KRY23" s="87"/>
      <c r="KRZ23" s="87"/>
      <c r="KSA23" s="87"/>
      <c r="KSB23" s="87"/>
      <c r="KSC23" s="87"/>
      <c r="KSD23" s="87"/>
      <c r="KSE23" s="87"/>
      <c r="KSF23" s="87"/>
      <c r="KSG23" s="87"/>
      <c r="KSH23" s="87"/>
      <c r="KSI23" s="87"/>
      <c r="KSJ23" s="87"/>
      <c r="KSK23" s="87"/>
      <c r="KSL23" s="87"/>
      <c r="KSM23" s="87"/>
      <c r="KSN23" s="87"/>
      <c r="KSO23" s="87"/>
      <c r="KSP23" s="87"/>
      <c r="KSQ23" s="87"/>
      <c r="KSR23" s="87"/>
      <c r="KSS23" s="87"/>
      <c r="KST23" s="87"/>
      <c r="KSU23" s="87"/>
      <c r="KSV23" s="87"/>
      <c r="KSW23" s="87"/>
      <c r="KSX23" s="87"/>
      <c r="KSY23" s="87"/>
      <c r="KSZ23" s="87"/>
      <c r="KTA23" s="87"/>
      <c r="KTB23" s="87"/>
      <c r="KTC23" s="87"/>
      <c r="KTD23" s="87"/>
      <c r="KTE23" s="87"/>
      <c r="KTF23" s="87"/>
      <c r="KTG23" s="87"/>
      <c r="KTH23" s="87"/>
      <c r="KTI23" s="87"/>
      <c r="KTJ23" s="87"/>
      <c r="KTK23" s="87"/>
      <c r="KTL23" s="87"/>
      <c r="KTM23" s="87"/>
      <c r="KTN23" s="87"/>
      <c r="KTO23" s="87"/>
      <c r="KTP23" s="87"/>
      <c r="KTQ23" s="87"/>
      <c r="KTR23" s="87"/>
      <c r="KTS23" s="87"/>
      <c r="KTT23" s="87"/>
      <c r="KTU23" s="87"/>
      <c r="KTV23" s="87"/>
      <c r="KTW23" s="87"/>
      <c r="KTX23" s="87"/>
      <c r="KTY23" s="87"/>
      <c r="KTZ23" s="87"/>
      <c r="KUA23" s="87"/>
      <c r="KUB23" s="87"/>
      <c r="KUC23" s="87"/>
      <c r="KUD23" s="87"/>
      <c r="KUE23" s="87"/>
      <c r="KUF23" s="87"/>
      <c r="KUG23" s="87"/>
      <c r="KUH23" s="87"/>
      <c r="KUI23" s="87"/>
      <c r="KUJ23" s="87"/>
      <c r="KUK23" s="87"/>
      <c r="KUL23" s="87"/>
      <c r="KUM23" s="87"/>
      <c r="KUN23" s="87"/>
      <c r="KUO23" s="87"/>
      <c r="KUP23" s="87"/>
      <c r="KUQ23" s="87"/>
      <c r="KUR23" s="87"/>
      <c r="KUS23" s="87"/>
      <c r="KUT23" s="87"/>
      <c r="KUU23" s="87"/>
      <c r="KUV23" s="87"/>
      <c r="KUW23" s="87"/>
      <c r="KUX23" s="87"/>
      <c r="KUY23" s="87"/>
      <c r="KUZ23" s="87"/>
      <c r="KVA23" s="87"/>
      <c r="KVB23" s="87"/>
      <c r="KVC23" s="87"/>
      <c r="KVD23" s="87"/>
      <c r="KVE23" s="87"/>
      <c r="KVF23" s="87"/>
      <c r="KVG23" s="87"/>
      <c r="KVH23" s="87"/>
      <c r="KVI23" s="87"/>
      <c r="KVJ23" s="87"/>
      <c r="KVK23" s="87"/>
      <c r="KVL23" s="87"/>
      <c r="KVM23" s="87"/>
      <c r="KVN23" s="87"/>
      <c r="KVO23" s="87"/>
      <c r="KVP23" s="87"/>
      <c r="KVQ23" s="87"/>
      <c r="KVR23" s="87"/>
      <c r="KVS23" s="87"/>
      <c r="KVT23" s="87"/>
      <c r="KVU23" s="87"/>
      <c r="KVV23" s="87"/>
      <c r="KVW23" s="87"/>
      <c r="KVX23" s="87"/>
      <c r="KVY23" s="87"/>
      <c r="KVZ23" s="87"/>
      <c r="KWA23" s="87"/>
      <c r="KWB23" s="87"/>
      <c r="KWC23" s="87"/>
      <c r="KWD23" s="87"/>
      <c r="KWE23" s="87"/>
      <c r="KWF23" s="87"/>
      <c r="KWG23" s="87"/>
      <c r="KWH23" s="87"/>
      <c r="KWI23" s="87"/>
      <c r="KWJ23" s="87"/>
      <c r="KWK23" s="87"/>
      <c r="KWL23" s="87"/>
      <c r="KWM23" s="87"/>
      <c r="KWN23" s="87"/>
      <c r="KWO23" s="87"/>
      <c r="KWP23" s="87"/>
      <c r="KWQ23" s="87"/>
      <c r="KWR23" s="87"/>
      <c r="KWS23" s="87"/>
      <c r="KWT23" s="87"/>
      <c r="KWU23" s="87"/>
      <c r="KWV23" s="87"/>
      <c r="KWW23" s="87"/>
      <c r="KWX23" s="87"/>
      <c r="KWY23" s="87"/>
      <c r="KWZ23" s="87"/>
      <c r="KXA23" s="87"/>
      <c r="KXB23" s="87"/>
      <c r="KXC23" s="87"/>
      <c r="KXD23" s="87"/>
      <c r="KXE23" s="87"/>
      <c r="KXF23" s="87"/>
      <c r="KXG23" s="87"/>
      <c r="KXH23" s="87"/>
      <c r="KXI23" s="87"/>
      <c r="KXJ23" s="87"/>
      <c r="KXK23" s="87"/>
      <c r="KXL23" s="87"/>
      <c r="KXM23" s="87"/>
      <c r="KXN23" s="87"/>
      <c r="KXO23" s="87"/>
      <c r="KXP23" s="87"/>
      <c r="KXQ23" s="87"/>
      <c r="KXR23" s="87"/>
      <c r="KXS23" s="87"/>
      <c r="KXT23" s="87"/>
      <c r="KXU23" s="87"/>
      <c r="KXV23" s="87"/>
      <c r="KXW23" s="87"/>
      <c r="KXX23" s="87"/>
      <c r="KXY23" s="87"/>
      <c r="KXZ23" s="87"/>
      <c r="KYA23" s="87"/>
      <c r="KYB23" s="87"/>
      <c r="KYC23" s="87"/>
      <c r="KYD23" s="87"/>
      <c r="KYE23" s="87"/>
      <c r="KYF23" s="87"/>
      <c r="KYG23" s="87"/>
      <c r="KYH23" s="87"/>
      <c r="KYI23" s="87"/>
      <c r="KYJ23" s="87"/>
      <c r="KYK23" s="87"/>
      <c r="KYL23" s="87"/>
      <c r="KYM23" s="87"/>
      <c r="KYN23" s="87"/>
      <c r="KYO23" s="87"/>
      <c r="KYP23" s="87"/>
      <c r="KYQ23" s="87"/>
      <c r="KYR23" s="87"/>
      <c r="KYS23" s="87"/>
      <c r="KYT23" s="87"/>
      <c r="KYU23" s="87"/>
      <c r="KYV23" s="87"/>
      <c r="KYW23" s="87"/>
      <c r="KYX23" s="87"/>
      <c r="KYY23" s="87"/>
      <c r="KYZ23" s="87"/>
      <c r="KZA23" s="87"/>
      <c r="KZB23" s="87"/>
      <c r="KZC23" s="87"/>
      <c r="KZD23" s="87"/>
      <c r="KZE23" s="87"/>
      <c r="KZF23" s="87"/>
      <c r="KZG23" s="87"/>
      <c r="KZH23" s="87"/>
      <c r="KZI23" s="87"/>
      <c r="KZJ23" s="87"/>
      <c r="KZK23" s="87"/>
      <c r="KZL23" s="87"/>
      <c r="KZM23" s="87"/>
      <c r="KZN23" s="87"/>
      <c r="KZO23" s="87"/>
      <c r="KZP23" s="87"/>
      <c r="KZQ23" s="87"/>
      <c r="KZR23" s="87"/>
      <c r="KZS23" s="87"/>
      <c r="KZT23" s="87"/>
      <c r="KZU23" s="87"/>
      <c r="KZV23" s="87"/>
      <c r="KZW23" s="87"/>
      <c r="KZX23" s="87"/>
      <c r="KZY23" s="87"/>
      <c r="KZZ23" s="87"/>
      <c r="LAA23" s="87"/>
      <c r="LAB23" s="87"/>
      <c r="LAC23" s="87"/>
      <c r="LAD23" s="87"/>
      <c r="LAE23" s="87"/>
      <c r="LAF23" s="87"/>
      <c r="LAG23" s="87"/>
      <c r="LAH23" s="87"/>
      <c r="LAI23" s="87"/>
      <c r="LAJ23" s="87"/>
      <c r="LAK23" s="87"/>
      <c r="LAL23" s="87"/>
      <c r="LAM23" s="87"/>
      <c r="LAN23" s="87"/>
      <c r="LAO23" s="87"/>
      <c r="LAP23" s="87"/>
      <c r="LAQ23" s="87"/>
      <c r="LAR23" s="87"/>
      <c r="LAS23" s="87"/>
      <c r="LAT23" s="87"/>
      <c r="LAU23" s="87"/>
      <c r="LAV23" s="87"/>
      <c r="LAW23" s="87"/>
      <c r="LAX23" s="87"/>
      <c r="LAY23" s="87"/>
      <c r="LAZ23" s="87"/>
      <c r="LBA23" s="87"/>
      <c r="LBB23" s="87"/>
      <c r="LBC23" s="87"/>
      <c r="LBD23" s="87"/>
      <c r="LBE23" s="87"/>
      <c r="LBF23" s="87"/>
      <c r="LBG23" s="87"/>
      <c r="LBH23" s="87"/>
      <c r="LBI23" s="87"/>
      <c r="LBJ23" s="87"/>
      <c r="LBK23" s="87"/>
      <c r="LBL23" s="87"/>
      <c r="LBM23" s="87"/>
      <c r="LBN23" s="87"/>
      <c r="LBO23" s="87"/>
      <c r="LBP23" s="87"/>
      <c r="LBQ23" s="87"/>
      <c r="LBR23" s="87"/>
      <c r="LBS23" s="87"/>
      <c r="LBT23" s="87"/>
      <c r="LBU23" s="87"/>
      <c r="LBV23" s="87"/>
      <c r="LBW23" s="87"/>
      <c r="LBX23" s="87"/>
      <c r="LBY23" s="87"/>
      <c r="LBZ23" s="87"/>
      <c r="LCA23" s="87"/>
      <c r="LCB23" s="87"/>
      <c r="LCC23" s="87"/>
      <c r="LCD23" s="87"/>
      <c r="LCE23" s="87"/>
      <c r="LCF23" s="87"/>
      <c r="LCG23" s="87"/>
      <c r="LCH23" s="87"/>
      <c r="LCI23" s="87"/>
      <c r="LCJ23" s="87"/>
      <c r="LCK23" s="87"/>
      <c r="LCL23" s="87"/>
      <c r="LCM23" s="87"/>
      <c r="LCN23" s="87"/>
      <c r="LCO23" s="87"/>
      <c r="LCP23" s="87"/>
      <c r="LCQ23" s="87"/>
      <c r="LCR23" s="87"/>
      <c r="LCS23" s="87"/>
      <c r="LCT23" s="87"/>
      <c r="LCU23" s="87"/>
      <c r="LCV23" s="87"/>
      <c r="LCW23" s="87"/>
      <c r="LCX23" s="87"/>
      <c r="LCY23" s="87"/>
      <c r="LCZ23" s="87"/>
      <c r="LDA23" s="87"/>
      <c r="LDB23" s="87"/>
      <c r="LDC23" s="87"/>
      <c r="LDD23" s="87"/>
      <c r="LDE23" s="87"/>
      <c r="LDF23" s="87"/>
      <c r="LDG23" s="87"/>
      <c r="LDH23" s="87"/>
      <c r="LDI23" s="87"/>
      <c r="LDJ23" s="87"/>
      <c r="LDK23" s="87"/>
      <c r="LDL23" s="87"/>
      <c r="LDM23" s="87"/>
      <c r="LDN23" s="87"/>
      <c r="LDO23" s="87"/>
      <c r="LDP23" s="87"/>
      <c r="LDQ23" s="87"/>
      <c r="LDR23" s="87"/>
      <c r="LDS23" s="87"/>
      <c r="LDT23" s="87"/>
      <c r="LDU23" s="87"/>
      <c r="LDV23" s="87"/>
      <c r="LDW23" s="87"/>
      <c r="LDX23" s="87"/>
      <c r="LDY23" s="87"/>
      <c r="LDZ23" s="87"/>
      <c r="LEA23" s="87"/>
      <c r="LEB23" s="87"/>
      <c r="LEC23" s="87"/>
      <c r="LED23" s="87"/>
      <c r="LEE23" s="87"/>
      <c r="LEF23" s="87"/>
      <c r="LEG23" s="87"/>
      <c r="LEH23" s="87"/>
      <c r="LEI23" s="87"/>
      <c r="LEJ23" s="87"/>
      <c r="LEK23" s="87"/>
      <c r="LEL23" s="87"/>
      <c r="LEM23" s="87"/>
      <c r="LEN23" s="87"/>
      <c r="LEO23" s="87"/>
      <c r="LEP23" s="87"/>
      <c r="LEQ23" s="87"/>
      <c r="LER23" s="87"/>
      <c r="LES23" s="87"/>
      <c r="LET23" s="87"/>
      <c r="LEU23" s="87"/>
      <c r="LEV23" s="87"/>
      <c r="LEW23" s="87"/>
      <c r="LEX23" s="87"/>
      <c r="LEY23" s="87"/>
      <c r="LEZ23" s="87"/>
      <c r="LFA23" s="87"/>
      <c r="LFB23" s="87"/>
      <c r="LFC23" s="87"/>
      <c r="LFD23" s="87"/>
      <c r="LFE23" s="87"/>
      <c r="LFF23" s="87"/>
      <c r="LFG23" s="87"/>
      <c r="LFH23" s="87"/>
      <c r="LFI23" s="87"/>
      <c r="LFJ23" s="87"/>
      <c r="LFK23" s="87"/>
      <c r="LFL23" s="87"/>
      <c r="LFM23" s="87"/>
      <c r="LFN23" s="87"/>
      <c r="LFO23" s="87"/>
      <c r="LFP23" s="87"/>
      <c r="LFQ23" s="87"/>
      <c r="LFR23" s="87"/>
      <c r="LFS23" s="87"/>
      <c r="LFT23" s="87"/>
      <c r="LFU23" s="87"/>
      <c r="LFV23" s="87"/>
      <c r="LFW23" s="87"/>
      <c r="LFX23" s="87"/>
      <c r="LFY23" s="87"/>
      <c r="LFZ23" s="87"/>
      <c r="LGA23" s="87"/>
      <c r="LGB23" s="87"/>
      <c r="LGC23" s="87"/>
      <c r="LGD23" s="87"/>
      <c r="LGE23" s="87"/>
      <c r="LGF23" s="87"/>
      <c r="LGG23" s="87"/>
      <c r="LGH23" s="87"/>
      <c r="LGI23" s="87"/>
      <c r="LGJ23" s="87"/>
      <c r="LGK23" s="87"/>
      <c r="LGL23" s="87"/>
      <c r="LGM23" s="87"/>
      <c r="LGN23" s="87"/>
      <c r="LGO23" s="87"/>
      <c r="LGP23" s="87"/>
      <c r="LGQ23" s="87"/>
      <c r="LGR23" s="87"/>
      <c r="LGS23" s="87"/>
      <c r="LGT23" s="87"/>
      <c r="LGU23" s="87"/>
      <c r="LGV23" s="87"/>
      <c r="LGW23" s="87"/>
      <c r="LGX23" s="87"/>
      <c r="LGY23" s="87"/>
      <c r="LGZ23" s="87"/>
      <c r="LHA23" s="87"/>
      <c r="LHB23" s="87"/>
      <c r="LHC23" s="87"/>
      <c r="LHD23" s="87"/>
      <c r="LHE23" s="87"/>
      <c r="LHF23" s="87"/>
      <c r="LHG23" s="87"/>
      <c r="LHH23" s="87"/>
      <c r="LHI23" s="87"/>
      <c r="LHJ23" s="87"/>
      <c r="LHK23" s="87"/>
      <c r="LHL23" s="87"/>
      <c r="LHM23" s="87"/>
      <c r="LHN23" s="87"/>
      <c r="LHO23" s="87"/>
      <c r="LHP23" s="87"/>
      <c r="LHQ23" s="87"/>
      <c r="LHR23" s="87"/>
      <c r="LHS23" s="87"/>
      <c r="LHT23" s="87"/>
      <c r="LHU23" s="87"/>
      <c r="LHV23" s="87"/>
      <c r="LHW23" s="87"/>
      <c r="LHX23" s="87"/>
      <c r="LHY23" s="87"/>
      <c r="LHZ23" s="87"/>
      <c r="LIA23" s="87"/>
      <c r="LIB23" s="87"/>
      <c r="LIC23" s="87"/>
      <c r="LID23" s="87"/>
      <c r="LIE23" s="87"/>
      <c r="LIF23" s="87"/>
      <c r="LIG23" s="87"/>
      <c r="LIH23" s="87"/>
      <c r="LII23" s="87"/>
      <c r="LIJ23" s="87"/>
      <c r="LIK23" s="87"/>
      <c r="LIL23" s="87"/>
      <c r="LIM23" s="87"/>
      <c r="LIN23" s="87"/>
      <c r="LIO23" s="87"/>
      <c r="LIP23" s="87"/>
      <c r="LIQ23" s="87"/>
      <c r="LIR23" s="87"/>
      <c r="LIS23" s="87"/>
      <c r="LIT23" s="87"/>
      <c r="LIU23" s="87"/>
      <c r="LIV23" s="87"/>
      <c r="LIW23" s="87"/>
      <c r="LIX23" s="87"/>
      <c r="LIY23" s="87"/>
      <c r="LIZ23" s="87"/>
      <c r="LJA23" s="87"/>
      <c r="LJB23" s="87"/>
      <c r="LJC23" s="87"/>
      <c r="LJD23" s="87"/>
      <c r="LJE23" s="87"/>
      <c r="LJF23" s="87"/>
      <c r="LJG23" s="87"/>
      <c r="LJH23" s="87"/>
      <c r="LJI23" s="87"/>
      <c r="LJJ23" s="87"/>
      <c r="LJK23" s="87"/>
      <c r="LJL23" s="87"/>
      <c r="LJM23" s="87"/>
      <c r="LJN23" s="87"/>
      <c r="LJO23" s="87"/>
      <c r="LJP23" s="87"/>
      <c r="LJQ23" s="87"/>
      <c r="LJR23" s="87"/>
      <c r="LJS23" s="87"/>
      <c r="LJT23" s="87"/>
      <c r="LJU23" s="87"/>
      <c r="LJV23" s="87"/>
      <c r="LJW23" s="87"/>
      <c r="LJX23" s="87"/>
      <c r="LJY23" s="87"/>
      <c r="LJZ23" s="87"/>
      <c r="LKA23" s="87"/>
      <c r="LKB23" s="87"/>
      <c r="LKC23" s="87"/>
      <c r="LKD23" s="87"/>
      <c r="LKE23" s="87"/>
      <c r="LKF23" s="87"/>
      <c r="LKG23" s="87"/>
      <c r="LKH23" s="87"/>
      <c r="LKI23" s="87"/>
      <c r="LKJ23" s="87"/>
      <c r="LKK23" s="87"/>
      <c r="LKL23" s="87"/>
      <c r="LKM23" s="87"/>
      <c r="LKN23" s="87"/>
      <c r="LKO23" s="87"/>
      <c r="LKP23" s="87"/>
      <c r="LKQ23" s="87"/>
      <c r="LKR23" s="87"/>
      <c r="LKS23" s="87"/>
      <c r="LKT23" s="87"/>
      <c r="LKU23" s="87"/>
      <c r="LKV23" s="87"/>
      <c r="LKW23" s="87"/>
      <c r="LKX23" s="87"/>
      <c r="LKY23" s="87"/>
      <c r="LKZ23" s="87"/>
      <c r="LLA23" s="87"/>
      <c r="LLB23" s="87"/>
      <c r="LLC23" s="87"/>
      <c r="LLD23" s="87"/>
      <c r="LLE23" s="87"/>
      <c r="LLF23" s="87"/>
      <c r="LLG23" s="87"/>
      <c r="LLH23" s="87"/>
      <c r="LLI23" s="87"/>
      <c r="LLJ23" s="87"/>
      <c r="LLK23" s="87"/>
      <c r="LLL23" s="87"/>
      <c r="LLM23" s="87"/>
      <c r="LLN23" s="87"/>
      <c r="LLO23" s="87"/>
      <c r="LLP23" s="87"/>
      <c r="LLQ23" s="87"/>
      <c r="LLR23" s="87"/>
      <c r="LLS23" s="87"/>
      <c r="LLT23" s="87"/>
      <c r="LLU23" s="87"/>
      <c r="LLV23" s="87"/>
      <c r="LLW23" s="87"/>
      <c r="LLX23" s="87"/>
      <c r="LLY23" s="87"/>
      <c r="LLZ23" s="87"/>
      <c r="LMA23" s="87"/>
      <c r="LMB23" s="87"/>
      <c r="LMC23" s="87"/>
      <c r="LMD23" s="87"/>
      <c r="LME23" s="87"/>
      <c r="LMF23" s="87"/>
      <c r="LMG23" s="87"/>
      <c r="LMH23" s="87"/>
      <c r="LMI23" s="87"/>
      <c r="LMJ23" s="87"/>
      <c r="LMK23" s="87"/>
      <c r="LML23" s="87"/>
      <c r="LMM23" s="87"/>
      <c r="LMN23" s="87"/>
      <c r="LMO23" s="87"/>
      <c r="LMP23" s="87"/>
      <c r="LMQ23" s="87"/>
      <c r="LMR23" s="87"/>
      <c r="LMS23" s="87"/>
      <c r="LMT23" s="87"/>
      <c r="LMU23" s="87"/>
      <c r="LMV23" s="87"/>
      <c r="LMW23" s="87"/>
      <c r="LMX23" s="87"/>
      <c r="LMY23" s="87"/>
      <c r="LMZ23" s="87"/>
      <c r="LNA23" s="87"/>
      <c r="LNB23" s="87"/>
      <c r="LNC23" s="87"/>
      <c r="LND23" s="87"/>
      <c r="LNE23" s="87"/>
      <c r="LNF23" s="87"/>
      <c r="LNG23" s="87"/>
      <c r="LNH23" s="87"/>
      <c r="LNI23" s="87"/>
      <c r="LNJ23" s="87"/>
      <c r="LNK23" s="87"/>
      <c r="LNL23" s="87"/>
      <c r="LNM23" s="87"/>
      <c r="LNN23" s="87"/>
      <c r="LNO23" s="87"/>
      <c r="LNP23" s="87"/>
      <c r="LNQ23" s="87"/>
      <c r="LNR23" s="87"/>
      <c r="LNS23" s="87"/>
      <c r="LNT23" s="87"/>
      <c r="LNU23" s="87"/>
      <c r="LNV23" s="87"/>
      <c r="LNW23" s="87"/>
      <c r="LNX23" s="87"/>
      <c r="LNY23" s="87"/>
      <c r="LNZ23" s="87"/>
      <c r="LOA23" s="87"/>
      <c r="LOB23" s="87"/>
      <c r="LOC23" s="87"/>
      <c r="LOD23" s="87"/>
      <c r="LOE23" s="87"/>
      <c r="LOF23" s="87"/>
      <c r="LOG23" s="87"/>
      <c r="LOH23" s="87"/>
      <c r="LOI23" s="87"/>
      <c r="LOJ23" s="87"/>
      <c r="LOK23" s="87"/>
      <c r="LOL23" s="87"/>
      <c r="LOM23" s="87"/>
      <c r="LON23" s="87"/>
      <c r="LOO23" s="87"/>
      <c r="LOP23" s="87"/>
      <c r="LOQ23" s="87"/>
      <c r="LOR23" s="87"/>
      <c r="LOS23" s="87"/>
      <c r="LOT23" s="87"/>
      <c r="LOU23" s="87"/>
      <c r="LOV23" s="87"/>
      <c r="LOW23" s="87"/>
      <c r="LOX23" s="87"/>
      <c r="LOY23" s="87"/>
      <c r="LOZ23" s="87"/>
      <c r="LPA23" s="87"/>
      <c r="LPB23" s="87"/>
      <c r="LPC23" s="87"/>
      <c r="LPD23" s="87"/>
      <c r="LPE23" s="87"/>
      <c r="LPF23" s="87"/>
      <c r="LPG23" s="87"/>
      <c r="LPH23" s="87"/>
      <c r="LPI23" s="87"/>
      <c r="LPJ23" s="87"/>
      <c r="LPK23" s="87"/>
      <c r="LPL23" s="87"/>
      <c r="LPM23" s="87"/>
      <c r="LPN23" s="87"/>
      <c r="LPO23" s="87"/>
      <c r="LPP23" s="87"/>
      <c r="LPQ23" s="87"/>
      <c r="LPR23" s="87"/>
      <c r="LPS23" s="87"/>
      <c r="LPT23" s="87"/>
      <c r="LPU23" s="87"/>
      <c r="LPV23" s="87"/>
      <c r="LPW23" s="87"/>
      <c r="LPX23" s="87"/>
      <c r="LPY23" s="87"/>
      <c r="LPZ23" s="87"/>
      <c r="LQA23" s="87"/>
      <c r="LQB23" s="87"/>
      <c r="LQC23" s="87"/>
      <c r="LQD23" s="87"/>
      <c r="LQE23" s="87"/>
      <c r="LQF23" s="87"/>
      <c r="LQG23" s="87"/>
      <c r="LQH23" s="87"/>
      <c r="LQI23" s="87"/>
      <c r="LQJ23" s="87"/>
      <c r="LQK23" s="87"/>
      <c r="LQL23" s="87"/>
      <c r="LQM23" s="87"/>
      <c r="LQN23" s="87"/>
      <c r="LQO23" s="87"/>
      <c r="LQP23" s="87"/>
      <c r="LQQ23" s="87"/>
      <c r="LQR23" s="87"/>
      <c r="LQS23" s="87"/>
      <c r="LQT23" s="87"/>
      <c r="LQU23" s="87"/>
      <c r="LQV23" s="87"/>
      <c r="LQW23" s="87"/>
      <c r="LQX23" s="87"/>
      <c r="LQY23" s="87"/>
      <c r="LQZ23" s="87"/>
      <c r="LRA23" s="87"/>
      <c r="LRB23" s="87"/>
      <c r="LRC23" s="87"/>
      <c r="LRD23" s="87"/>
      <c r="LRE23" s="87"/>
      <c r="LRF23" s="87"/>
      <c r="LRG23" s="87"/>
      <c r="LRH23" s="87"/>
      <c r="LRI23" s="87"/>
      <c r="LRJ23" s="87"/>
      <c r="LRK23" s="87"/>
      <c r="LRL23" s="87"/>
      <c r="LRM23" s="87"/>
      <c r="LRN23" s="87"/>
      <c r="LRO23" s="87"/>
      <c r="LRP23" s="87"/>
      <c r="LRQ23" s="87"/>
      <c r="LRR23" s="87"/>
      <c r="LRS23" s="87"/>
      <c r="LRT23" s="87"/>
      <c r="LRU23" s="87"/>
      <c r="LRV23" s="87"/>
      <c r="LRW23" s="87"/>
      <c r="LRX23" s="87"/>
      <c r="LRY23" s="87"/>
      <c r="LRZ23" s="87"/>
      <c r="LSA23" s="87"/>
      <c r="LSB23" s="87"/>
      <c r="LSC23" s="87"/>
      <c r="LSD23" s="87"/>
      <c r="LSE23" s="87"/>
      <c r="LSF23" s="87"/>
      <c r="LSG23" s="87"/>
      <c r="LSH23" s="87"/>
      <c r="LSI23" s="87"/>
      <c r="LSJ23" s="87"/>
      <c r="LSK23" s="87"/>
      <c r="LSL23" s="87"/>
      <c r="LSM23" s="87"/>
      <c r="LSN23" s="87"/>
      <c r="LSO23" s="87"/>
      <c r="LSP23" s="87"/>
      <c r="LSQ23" s="87"/>
      <c r="LSR23" s="87"/>
      <c r="LSS23" s="87"/>
      <c r="LST23" s="87"/>
      <c r="LSU23" s="87"/>
      <c r="LSV23" s="87"/>
      <c r="LSW23" s="87"/>
      <c r="LSX23" s="87"/>
      <c r="LSY23" s="87"/>
      <c r="LSZ23" s="87"/>
      <c r="LTA23" s="87"/>
      <c r="LTB23" s="87"/>
      <c r="LTC23" s="87"/>
      <c r="LTD23" s="87"/>
      <c r="LTE23" s="87"/>
      <c r="LTF23" s="87"/>
      <c r="LTG23" s="87"/>
      <c r="LTH23" s="87"/>
      <c r="LTI23" s="87"/>
      <c r="LTJ23" s="87"/>
      <c r="LTK23" s="87"/>
      <c r="LTL23" s="87"/>
      <c r="LTM23" s="87"/>
      <c r="LTN23" s="87"/>
      <c r="LTO23" s="87"/>
      <c r="LTP23" s="87"/>
      <c r="LTQ23" s="87"/>
      <c r="LTR23" s="87"/>
      <c r="LTS23" s="87"/>
      <c r="LTT23" s="87"/>
      <c r="LTU23" s="87"/>
      <c r="LTV23" s="87"/>
      <c r="LTW23" s="87"/>
      <c r="LTX23" s="87"/>
      <c r="LTY23" s="87"/>
      <c r="LTZ23" s="87"/>
      <c r="LUA23" s="87"/>
      <c r="LUB23" s="87"/>
      <c r="LUC23" s="87"/>
      <c r="LUD23" s="87"/>
      <c r="LUE23" s="87"/>
      <c r="LUF23" s="87"/>
      <c r="LUG23" s="87"/>
      <c r="LUH23" s="87"/>
      <c r="LUI23" s="87"/>
      <c r="LUJ23" s="87"/>
      <c r="LUK23" s="87"/>
      <c r="LUL23" s="87"/>
      <c r="LUM23" s="87"/>
      <c r="LUN23" s="87"/>
      <c r="LUO23" s="87"/>
      <c r="LUP23" s="87"/>
      <c r="LUQ23" s="87"/>
      <c r="LUR23" s="87"/>
      <c r="LUS23" s="87"/>
      <c r="LUT23" s="87"/>
      <c r="LUU23" s="87"/>
      <c r="LUV23" s="87"/>
      <c r="LUW23" s="87"/>
      <c r="LUX23" s="87"/>
      <c r="LUY23" s="87"/>
      <c r="LUZ23" s="87"/>
      <c r="LVA23" s="87"/>
      <c r="LVB23" s="87"/>
      <c r="LVC23" s="87"/>
      <c r="LVD23" s="87"/>
      <c r="LVE23" s="87"/>
      <c r="LVF23" s="87"/>
      <c r="LVG23" s="87"/>
      <c r="LVH23" s="87"/>
      <c r="LVI23" s="87"/>
      <c r="LVJ23" s="87"/>
      <c r="LVK23" s="87"/>
      <c r="LVL23" s="87"/>
      <c r="LVM23" s="87"/>
      <c r="LVN23" s="87"/>
      <c r="LVO23" s="87"/>
      <c r="LVP23" s="87"/>
      <c r="LVQ23" s="87"/>
      <c r="LVR23" s="87"/>
      <c r="LVS23" s="87"/>
      <c r="LVT23" s="87"/>
      <c r="LVU23" s="87"/>
      <c r="LVV23" s="87"/>
      <c r="LVW23" s="87"/>
      <c r="LVX23" s="87"/>
      <c r="LVY23" s="87"/>
      <c r="LVZ23" s="87"/>
      <c r="LWA23" s="87"/>
      <c r="LWB23" s="87"/>
      <c r="LWC23" s="87"/>
      <c r="LWD23" s="87"/>
      <c r="LWE23" s="87"/>
      <c r="LWF23" s="87"/>
      <c r="LWG23" s="87"/>
      <c r="LWH23" s="87"/>
      <c r="LWI23" s="87"/>
      <c r="LWJ23" s="87"/>
      <c r="LWK23" s="87"/>
      <c r="LWL23" s="87"/>
      <c r="LWM23" s="87"/>
      <c r="LWN23" s="87"/>
      <c r="LWO23" s="87"/>
      <c r="LWP23" s="87"/>
      <c r="LWQ23" s="87"/>
      <c r="LWR23" s="87"/>
      <c r="LWS23" s="87"/>
      <c r="LWT23" s="87"/>
      <c r="LWU23" s="87"/>
      <c r="LWV23" s="87"/>
      <c r="LWW23" s="87"/>
      <c r="LWX23" s="87"/>
      <c r="LWY23" s="87"/>
      <c r="LWZ23" s="87"/>
      <c r="LXA23" s="87"/>
      <c r="LXB23" s="87"/>
      <c r="LXC23" s="87"/>
      <c r="LXD23" s="87"/>
      <c r="LXE23" s="87"/>
      <c r="LXF23" s="87"/>
      <c r="LXG23" s="87"/>
      <c r="LXH23" s="87"/>
      <c r="LXI23" s="87"/>
      <c r="LXJ23" s="87"/>
      <c r="LXK23" s="87"/>
      <c r="LXL23" s="87"/>
      <c r="LXM23" s="87"/>
      <c r="LXN23" s="87"/>
      <c r="LXO23" s="87"/>
      <c r="LXP23" s="87"/>
      <c r="LXQ23" s="87"/>
      <c r="LXR23" s="87"/>
      <c r="LXS23" s="87"/>
      <c r="LXT23" s="87"/>
      <c r="LXU23" s="87"/>
      <c r="LXV23" s="87"/>
      <c r="LXW23" s="87"/>
      <c r="LXX23" s="87"/>
      <c r="LXY23" s="87"/>
      <c r="LXZ23" s="87"/>
      <c r="LYA23" s="87"/>
      <c r="LYB23" s="87"/>
      <c r="LYC23" s="87"/>
      <c r="LYD23" s="87"/>
      <c r="LYE23" s="87"/>
      <c r="LYF23" s="87"/>
      <c r="LYG23" s="87"/>
      <c r="LYH23" s="87"/>
      <c r="LYI23" s="87"/>
      <c r="LYJ23" s="87"/>
      <c r="LYK23" s="87"/>
      <c r="LYL23" s="87"/>
      <c r="LYM23" s="87"/>
      <c r="LYN23" s="87"/>
      <c r="LYO23" s="87"/>
      <c r="LYP23" s="87"/>
      <c r="LYQ23" s="87"/>
      <c r="LYR23" s="87"/>
      <c r="LYS23" s="87"/>
      <c r="LYT23" s="87"/>
      <c r="LYU23" s="87"/>
      <c r="LYV23" s="87"/>
      <c r="LYW23" s="87"/>
      <c r="LYX23" s="87"/>
      <c r="LYY23" s="87"/>
      <c r="LYZ23" s="87"/>
      <c r="LZA23" s="87"/>
      <c r="LZB23" s="87"/>
      <c r="LZC23" s="87"/>
      <c r="LZD23" s="87"/>
      <c r="LZE23" s="87"/>
      <c r="LZF23" s="87"/>
      <c r="LZG23" s="87"/>
      <c r="LZH23" s="87"/>
      <c r="LZI23" s="87"/>
      <c r="LZJ23" s="87"/>
      <c r="LZK23" s="87"/>
      <c r="LZL23" s="87"/>
      <c r="LZM23" s="87"/>
      <c r="LZN23" s="87"/>
      <c r="LZO23" s="87"/>
      <c r="LZP23" s="87"/>
      <c r="LZQ23" s="87"/>
      <c r="LZR23" s="87"/>
      <c r="LZS23" s="87"/>
      <c r="LZT23" s="87"/>
      <c r="LZU23" s="87"/>
      <c r="LZV23" s="87"/>
      <c r="LZW23" s="87"/>
      <c r="LZX23" s="87"/>
      <c r="LZY23" s="87"/>
      <c r="LZZ23" s="87"/>
      <c r="MAA23" s="87"/>
      <c r="MAB23" s="87"/>
      <c r="MAC23" s="87"/>
      <c r="MAD23" s="87"/>
      <c r="MAE23" s="87"/>
      <c r="MAF23" s="87"/>
      <c r="MAG23" s="87"/>
      <c r="MAH23" s="87"/>
      <c r="MAI23" s="87"/>
      <c r="MAJ23" s="87"/>
      <c r="MAK23" s="87"/>
      <c r="MAL23" s="87"/>
      <c r="MAM23" s="87"/>
      <c r="MAN23" s="87"/>
      <c r="MAO23" s="87"/>
      <c r="MAP23" s="87"/>
      <c r="MAQ23" s="87"/>
      <c r="MAR23" s="87"/>
      <c r="MAS23" s="87"/>
      <c r="MAT23" s="87"/>
      <c r="MAU23" s="87"/>
      <c r="MAV23" s="87"/>
      <c r="MAW23" s="87"/>
      <c r="MAX23" s="87"/>
      <c r="MAY23" s="87"/>
      <c r="MAZ23" s="87"/>
      <c r="MBA23" s="87"/>
      <c r="MBB23" s="87"/>
      <c r="MBC23" s="87"/>
      <c r="MBD23" s="87"/>
      <c r="MBE23" s="87"/>
      <c r="MBF23" s="87"/>
      <c r="MBG23" s="87"/>
      <c r="MBH23" s="87"/>
      <c r="MBI23" s="87"/>
      <c r="MBJ23" s="87"/>
      <c r="MBK23" s="87"/>
      <c r="MBL23" s="87"/>
      <c r="MBM23" s="87"/>
      <c r="MBN23" s="87"/>
      <c r="MBO23" s="87"/>
      <c r="MBP23" s="87"/>
      <c r="MBQ23" s="87"/>
      <c r="MBR23" s="87"/>
      <c r="MBS23" s="87"/>
      <c r="MBT23" s="87"/>
      <c r="MBU23" s="87"/>
      <c r="MBV23" s="87"/>
      <c r="MBW23" s="87"/>
      <c r="MBX23" s="87"/>
      <c r="MBY23" s="87"/>
      <c r="MBZ23" s="87"/>
      <c r="MCA23" s="87"/>
      <c r="MCB23" s="87"/>
      <c r="MCC23" s="87"/>
      <c r="MCD23" s="87"/>
      <c r="MCE23" s="87"/>
      <c r="MCF23" s="87"/>
      <c r="MCG23" s="87"/>
      <c r="MCH23" s="87"/>
      <c r="MCI23" s="87"/>
      <c r="MCJ23" s="87"/>
      <c r="MCK23" s="87"/>
      <c r="MCL23" s="87"/>
      <c r="MCM23" s="87"/>
      <c r="MCN23" s="87"/>
      <c r="MCO23" s="87"/>
      <c r="MCP23" s="87"/>
      <c r="MCQ23" s="87"/>
      <c r="MCR23" s="87"/>
      <c r="MCS23" s="87"/>
      <c r="MCT23" s="87"/>
      <c r="MCU23" s="87"/>
      <c r="MCV23" s="87"/>
      <c r="MCW23" s="87"/>
      <c r="MCX23" s="87"/>
      <c r="MCY23" s="87"/>
      <c r="MCZ23" s="87"/>
      <c r="MDA23" s="87"/>
      <c r="MDB23" s="87"/>
      <c r="MDC23" s="87"/>
      <c r="MDD23" s="87"/>
      <c r="MDE23" s="87"/>
      <c r="MDF23" s="87"/>
      <c r="MDG23" s="87"/>
      <c r="MDH23" s="87"/>
      <c r="MDI23" s="87"/>
      <c r="MDJ23" s="87"/>
      <c r="MDK23" s="87"/>
      <c r="MDL23" s="87"/>
      <c r="MDM23" s="87"/>
      <c r="MDN23" s="87"/>
      <c r="MDO23" s="87"/>
      <c r="MDP23" s="87"/>
      <c r="MDQ23" s="87"/>
      <c r="MDR23" s="87"/>
      <c r="MDS23" s="87"/>
      <c r="MDT23" s="87"/>
      <c r="MDU23" s="87"/>
      <c r="MDV23" s="87"/>
      <c r="MDW23" s="87"/>
      <c r="MDX23" s="87"/>
      <c r="MDY23" s="87"/>
      <c r="MDZ23" s="87"/>
      <c r="MEA23" s="87"/>
      <c r="MEB23" s="87"/>
      <c r="MEC23" s="87"/>
      <c r="MED23" s="87"/>
      <c r="MEE23" s="87"/>
      <c r="MEF23" s="87"/>
      <c r="MEG23" s="87"/>
      <c r="MEH23" s="87"/>
      <c r="MEI23" s="87"/>
      <c r="MEJ23" s="87"/>
      <c r="MEK23" s="87"/>
      <c r="MEL23" s="87"/>
      <c r="MEM23" s="87"/>
      <c r="MEN23" s="87"/>
      <c r="MEO23" s="87"/>
      <c r="MEP23" s="87"/>
      <c r="MEQ23" s="87"/>
      <c r="MER23" s="87"/>
      <c r="MES23" s="87"/>
      <c r="MET23" s="87"/>
      <c r="MEU23" s="87"/>
      <c r="MEV23" s="87"/>
      <c r="MEW23" s="87"/>
      <c r="MEX23" s="87"/>
      <c r="MEY23" s="87"/>
      <c r="MEZ23" s="87"/>
      <c r="MFA23" s="87"/>
      <c r="MFB23" s="87"/>
      <c r="MFC23" s="87"/>
      <c r="MFD23" s="87"/>
      <c r="MFE23" s="87"/>
      <c r="MFF23" s="87"/>
      <c r="MFG23" s="87"/>
      <c r="MFH23" s="87"/>
      <c r="MFI23" s="87"/>
      <c r="MFJ23" s="87"/>
      <c r="MFK23" s="87"/>
      <c r="MFL23" s="87"/>
      <c r="MFM23" s="87"/>
      <c r="MFN23" s="87"/>
      <c r="MFO23" s="87"/>
      <c r="MFP23" s="87"/>
      <c r="MFQ23" s="87"/>
      <c r="MFR23" s="87"/>
      <c r="MFS23" s="87"/>
      <c r="MFT23" s="87"/>
      <c r="MFU23" s="87"/>
      <c r="MFV23" s="87"/>
      <c r="MFW23" s="87"/>
      <c r="MFX23" s="87"/>
      <c r="MFY23" s="87"/>
      <c r="MFZ23" s="87"/>
      <c r="MGA23" s="87"/>
      <c r="MGB23" s="87"/>
      <c r="MGC23" s="87"/>
      <c r="MGD23" s="87"/>
      <c r="MGE23" s="87"/>
      <c r="MGF23" s="87"/>
      <c r="MGG23" s="87"/>
      <c r="MGH23" s="87"/>
      <c r="MGI23" s="87"/>
      <c r="MGJ23" s="87"/>
      <c r="MGK23" s="87"/>
      <c r="MGL23" s="87"/>
      <c r="MGM23" s="87"/>
      <c r="MGN23" s="87"/>
      <c r="MGO23" s="87"/>
      <c r="MGP23" s="87"/>
      <c r="MGQ23" s="87"/>
      <c r="MGR23" s="87"/>
      <c r="MGS23" s="87"/>
      <c r="MGT23" s="87"/>
      <c r="MGU23" s="87"/>
      <c r="MGV23" s="87"/>
      <c r="MGW23" s="87"/>
      <c r="MGX23" s="87"/>
      <c r="MGY23" s="87"/>
      <c r="MGZ23" s="87"/>
      <c r="MHA23" s="87"/>
      <c r="MHB23" s="87"/>
      <c r="MHC23" s="87"/>
      <c r="MHD23" s="87"/>
      <c r="MHE23" s="87"/>
      <c r="MHF23" s="87"/>
      <c r="MHG23" s="87"/>
      <c r="MHH23" s="87"/>
      <c r="MHI23" s="87"/>
      <c r="MHJ23" s="87"/>
      <c r="MHK23" s="87"/>
      <c r="MHL23" s="87"/>
      <c r="MHM23" s="87"/>
      <c r="MHN23" s="87"/>
      <c r="MHO23" s="87"/>
      <c r="MHP23" s="87"/>
      <c r="MHQ23" s="87"/>
      <c r="MHR23" s="87"/>
      <c r="MHS23" s="87"/>
      <c r="MHT23" s="87"/>
      <c r="MHU23" s="87"/>
      <c r="MHV23" s="87"/>
      <c r="MHW23" s="87"/>
      <c r="MHX23" s="87"/>
      <c r="MHY23" s="87"/>
      <c r="MHZ23" s="87"/>
      <c r="MIA23" s="87"/>
      <c r="MIB23" s="87"/>
      <c r="MIC23" s="87"/>
      <c r="MID23" s="87"/>
      <c r="MIE23" s="87"/>
      <c r="MIF23" s="87"/>
      <c r="MIG23" s="87"/>
      <c r="MIH23" s="87"/>
      <c r="MII23" s="87"/>
      <c r="MIJ23" s="87"/>
      <c r="MIK23" s="87"/>
      <c r="MIL23" s="87"/>
      <c r="MIM23" s="87"/>
      <c r="MIN23" s="87"/>
      <c r="MIO23" s="87"/>
      <c r="MIP23" s="87"/>
      <c r="MIQ23" s="87"/>
      <c r="MIR23" s="87"/>
      <c r="MIS23" s="87"/>
      <c r="MIT23" s="87"/>
      <c r="MIU23" s="87"/>
      <c r="MIV23" s="87"/>
      <c r="MIW23" s="87"/>
      <c r="MIX23" s="87"/>
      <c r="MIY23" s="87"/>
      <c r="MIZ23" s="87"/>
      <c r="MJA23" s="87"/>
      <c r="MJB23" s="87"/>
      <c r="MJC23" s="87"/>
      <c r="MJD23" s="87"/>
      <c r="MJE23" s="87"/>
      <c r="MJF23" s="87"/>
      <c r="MJG23" s="87"/>
      <c r="MJH23" s="87"/>
      <c r="MJI23" s="87"/>
      <c r="MJJ23" s="87"/>
      <c r="MJK23" s="87"/>
      <c r="MJL23" s="87"/>
      <c r="MJM23" s="87"/>
      <c r="MJN23" s="87"/>
      <c r="MJO23" s="87"/>
      <c r="MJP23" s="87"/>
      <c r="MJQ23" s="87"/>
      <c r="MJR23" s="87"/>
      <c r="MJS23" s="87"/>
      <c r="MJT23" s="87"/>
      <c r="MJU23" s="87"/>
      <c r="MJV23" s="87"/>
      <c r="MJW23" s="87"/>
      <c r="MJX23" s="87"/>
      <c r="MJY23" s="87"/>
      <c r="MJZ23" s="87"/>
      <c r="MKA23" s="87"/>
      <c r="MKB23" s="87"/>
      <c r="MKC23" s="87"/>
      <c r="MKD23" s="87"/>
      <c r="MKE23" s="87"/>
      <c r="MKF23" s="87"/>
      <c r="MKG23" s="87"/>
      <c r="MKH23" s="87"/>
      <c r="MKI23" s="87"/>
      <c r="MKJ23" s="87"/>
      <c r="MKK23" s="87"/>
      <c r="MKL23" s="87"/>
      <c r="MKM23" s="87"/>
      <c r="MKN23" s="87"/>
      <c r="MKO23" s="87"/>
      <c r="MKP23" s="87"/>
      <c r="MKQ23" s="87"/>
      <c r="MKR23" s="87"/>
      <c r="MKS23" s="87"/>
      <c r="MKT23" s="87"/>
      <c r="MKU23" s="87"/>
      <c r="MKV23" s="87"/>
      <c r="MKW23" s="87"/>
      <c r="MKX23" s="87"/>
      <c r="MKY23" s="87"/>
      <c r="MKZ23" s="87"/>
      <c r="MLA23" s="87"/>
      <c r="MLB23" s="87"/>
      <c r="MLC23" s="87"/>
      <c r="MLD23" s="87"/>
      <c r="MLE23" s="87"/>
      <c r="MLF23" s="87"/>
      <c r="MLG23" s="87"/>
      <c r="MLH23" s="87"/>
      <c r="MLI23" s="87"/>
      <c r="MLJ23" s="87"/>
      <c r="MLK23" s="87"/>
      <c r="MLL23" s="87"/>
      <c r="MLM23" s="87"/>
      <c r="MLN23" s="87"/>
      <c r="MLO23" s="87"/>
      <c r="MLP23" s="87"/>
      <c r="MLQ23" s="87"/>
      <c r="MLR23" s="87"/>
      <c r="MLS23" s="87"/>
      <c r="MLT23" s="87"/>
      <c r="MLU23" s="87"/>
      <c r="MLV23" s="87"/>
      <c r="MLW23" s="87"/>
      <c r="MLX23" s="87"/>
      <c r="MLY23" s="87"/>
      <c r="MLZ23" s="87"/>
      <c r="MMA23" s="87"/>
      <c r="MMB23" s="87"/>
      <c r="MMC23" s="87"/>
      <c r="MMD23" s="87"/>
      <c r="MME23" s="87"/>
      <c r="MMF23" s="87"/>
      <c r="MMG23" s="87"/>
      <c r="MMH23" s="87"/>
      <c r="MMI23" s="87"/>
      <c r="MMJ23" s="87"/>
      <c r="MMK23" s="87"/>
      <c r="MML23" s="87"/>
      <c r="MMM23" s="87"/>
      <c r="MMN23" s="87"/>
      <c r="MMO23" s="87"/>
      <c r="MMP23" s="87"/>
      <c r="MMQ23" s="87"/>
      <c r="MMR23" s="87"/>
      <c r="MMS23" s="87"/>
      <c r="MMT23" s="87"/>
      <c r="MMU23" s="87"/>
      <c r="MMV23" s="87"/>
      <c r="MMW23" s="87"/>
      <c r="MMX23" s="87"/>
      <c r="MMY23" s="87"/>
      <c r="MMZ23" s="87"/>
      <c r="MNA23" s="87"/>
      <c r="MNB23" s="87"/>
      <c r="MNC23" s="87"/>
      <c r="MND23" s="87"/>
      <c r="MNE23" s="87"/>
      <c r="MNF23" s="87"/>
      <c r="MNG23" s="87"/>
      <c r="MNH23" s="87"/>
      <c r="MNI23" s="87"/>
      <c r="MNJ23" s="87"/>
      <c r="MNK23" s="87"/>
      <c r="MNL23" s="87"/>
      <c r="MNM23" s="87"/>
      <c r="MNN23" s="87"/>
      <c r="MNO23" s="87"/>
      <c r="MNP23" s="87"/>
      <c r="MNQ23" s="87"/>
      <c r="MNR23" s="87"/>
      <c r="MNS23" s="87"/>
      <c r="MNT23" s="87"/>
      <c r="MNU23" s="87"/>
      <c r="MNV23" s="87"/>
      <c r="MNW23" s="87"/>
      <c r="MNX23" s="87"/>
      <c r="MNY23" s="87"/>
      <c r="MNZ23" s="87"/>
      <c r="MOA23" s="87"/>
      <c r="MOB23" s="87"/>
      <c r="MOC23" s="87"/>
      <c r="MOD23" s="87"/>
      <c r="MOE23" s="87"/>
      <c r="MOF23" s="87"/>
      <c r="MOG23" s="87"/>
      <c r="MOH23" s="87"/>
      <c r="MOI23" s="87"/>
      <c r="MOJ23" s="87"/>
      <c r="MOK23" s="87"/>
      <c r="MOL23" s="87"/>
      <c r="MOM23" s="87"/>
      <c r="MON23" s="87"/>
      <c r="MOO23" s="87"/>
      <c r="MOP23" s="87"/>
      <c r="MOQ23" s="87"/>
      <c r="MOR23" s="87"/>
      <c r="MOS23" s="87"/>
      <c r="MOT23" s="87"/>
      <c r="MOU23" s="87"/>
      <c r="MOV23" s="87"/>
      <c r="MOW23" s="87"/>
      <c r="MOX23" s="87"/>
      <c r="MOY23" s="87"/>
      <c r="MOZ23" s="87"/>
      <c r="MPA23" s="87"/>
      <c r="MPB23" s="87"/>
      <c r="MPC23" s="87"/>
      <c r="MPD23" s="87"/>
      <c r="MPE23" s="87"/>
      <c r="MPF23" s="87"/>
      <c r="MPG23" s="87"/>
      <c r="MPH23" s="87"/>
      <c r="MPI23" s="87"/>
      <c r="MPJ23" s="87"/>
      <c r="MPK23" s="87"/>
      <c r="MPL23" s="87"/>
      <c r="MPM23" s="87"/>
      <c r="MPN23" s="87"/>
      <c r="MPO23" s="87"/>
      <c r="MPP23" s="87"/>
      <c r="MPQ23" s="87"/>
      <c r="MPR23" s="87"/>
      <c r="MPS23" s="87"/>
      <c r="MPT23" s="87"/>
      <c r="MPU23" s="87"/>
      <c r="MPV23" s="87"/>
      <c r="MPW23" s="87"/>
      <c r="MPX23" s="87"/>
      <c r="MPY23" s="87"/>
      <c r="MPZ23" s="87"/>
      <c r="MQA23" s="87"/>
      <c r="MQB23" s="87"/>
      <c r="MQC23" s="87"/>
      <c r="MQD23" s="87"/>
      <c r="MQE23" s="87"/>
      <c r="MQF23" s="87"/>
      <c r="MQG23" s="87"/>
      <c r="MQH23" s="87"/>
      <c r="MQI23" s="87"/>
      <c r="MQJ23" s="87"/>
      <c r="MQK23" s="87"/>
      <c r="MQL23" s="87"/>
      <c r="MQM23" s="87"/>
      <c r="MQN23" s="87"/>
      <c r="MQO23" s="87"/>
      <c r="MQP23" s="87"/>
      <c r="MQQ23" s="87"/>
      <c r="MQR23" s="87"/>
      <c r="MQS23" s="87"/>
      <c r="MQT23" s="87"/>
      <c r="MQU23" s="87"/>
      <c r="MQV23" s="87"/>
      <c r="MQW23" s="87"/>
      <c r="MQX23" s="87"/>
      <c r="MQY23" s="87"/>
      <c r="MQZ23" s="87"/>
      <c r="MRA23" s="87"/>
      <c r="MRB23" s="87"/>
      <c r="MRC23" s="87"/>
      <c r="MRD23" s="87"/>
      <c r="MRE23" s="87"/>
      <c r="MRF23" s="87"/>
      <c r="MRG23" s="87"/>
      <c r="MRH23" s="87"/>
      <c r="MRI23" s="87"/>
      <c r="MRJ23" s="87"/>
      <c r="MRK23" s="87"/>
      <c r="MRL23" s="87"/>
      <c r="MRM23" s="87"/>
      <c r="MRN23" s="87"/>
      <c r="MRO23" s="87"/>
      <c r="MRP23" s="87"/>
      <c r="MRQ23" s="87"/>
      <c r="MRR23" s="87"/>
      <c r="MRS23" s="87"/>
      <c r="MRT23" s="87"/>
      <c r="MRU23" s="87"/>
      <c r="MRV23" s="87"/>
      <c r="MRW23" s="87"/>
      <c r="MRX23" s="87"/>
      <c r="MRY23" s="87"/>
      <c r="MRZ23" s="87"/>
      <c r="MSA23" s="87"/>
      <c r="MSB23" s="87"/>
      <c r="MSC23" s="87"/>
      <c r="MSD23" s="87"/>
      <c r="MSE23" s="87"/>
      <c r="MSF23" s="87"/>
      <c r="MSG23" s="87"/>
      <c r="MSH23" s="87"/>
      <c r="MSI23" s="87"/>
      <c r="MSJ23" s="87"/>
      <c r="MSK23" s="87"/>
      <c r="MSL23" s="87"/>
      <c r="MSM23" s="87"/>
      <c r="MSN23" s="87"/>
      <c r="MSO23" s="87"/>
      <c r="MSP23" s="87"/>
      <c r="MSQ23" s="87"/>
      <c r="MSR23" s="87"/>
      <c r="MSS23" s="87"/>
      <c r="MST23" s="87"/>
      <c r="MSU23" s="87"/>
      <c r="MSV23" s="87"/>
      <c r="MSW23" s="87"/>
      <c r="MSX23" s="87"/>
      <c r="MSY23" s="87"/>
      <c r="MSZ23" s="87"/>
      <c r="MTA23" s="87"/>
      <c r="MTB23" s="87"/>
      <c r="MTC23" s="87"/>
      <c r="MTD23" s="87"/>
      <c r="MTE23" s="87"/>
      <c r="MTF23" s="87"/>
      <c r="MTG23" s="87"/>
      <c r="MTH23" s="87"/>
      <c r="MTI23" s="87"/>
      <c r="MTJ23" s="87"/>
      <c r="MTK23" s="87"/>
      <c r="MTL23" s="87"/>
      <c r="MTM23" s="87"/>
      <c r="MTN23" s="87"/>
      <c r="MTO23" s="87"/>
      <c r="MTP23" s="87"/>
      <c r="MTQ23" s="87"/>
      <c r="MTR23" s="87"/>
      <c r="MTS23" s="87"/>
      <c r="MTT23" s="87"/>
      <c r="MTU23" s="87"/>
      <c r="MTV23" s="87"/>
      <c r="MTW23" s="87"/>
      <c r="MTX23" s="87"/>
      <c r="MTY23" s="87"/>
      <c r="MTZ23" s="87"/>
      <c r="MUA23" s="87"/>
      <c r="MUB23" s="87"/>
      <c r="MUC23" s="87"/>
      <c r="MUD23" s="87"/>
      <c r="MUE23" s="87"/>
      <c r="MUF23" s="87"/>
      <c r="MUG23" s="87"/>
      <c r="MUH23" s="87"/>
      <c r="MUI23" s="87"/>
      <c r="MUJ23" s="87"/>
      <c r="MUK23" s="87"/>
      <c r="MUL23" s="87"/>
      <c r="MUM23" s="87"/>
      <c r="MUN23" s="87"/>
      <c r="MUO23" s="87"/>
      <c r="MUP23" s="87"/>
      <c r="MUQ23" s="87"/>
      <c r="MUR23" s="87"/>
      <c r="MUS23" s="87"/>
      <c r="MUT23" s="87"/>
      <c r="MUU23" s="87"/>
      <c r="MUV23" s="87"/>
      <c r="MUW23" s="87"/>
      <c r="MUX23" s="87"/>
      <c r="MUY23" s="87"/>
      <c r="MUZ23" s="87"/>
      <c r="MVA23" s="87"/>
      <c r="MVB23" s="87"/>
      <c r="MVC23" s="87"/>
      <c r="MVD23" s="87"/>
      <c r="MVE23" s="87"/>
      <c r="MVF23" s="87"/>
      <c r="MVG23" s="87"/>
      <c r="MVH23" s="87"/>
      <c r="MVI23" s="87"/>
      <c r="MVJ23" s="87"/>
      <c r="MVK23" s="87"/>
      <c r="MVL23" s="87"/>
      <c r="MVM23" s="87"/>
      <c r="MVN23" s="87"/>
      <c r="MVO23" s="87"/>
      <c r="MVP23" s="87"/>
      <c r="MVQ23" s="87"/>
      <c r="MVR23" s="87"/>
      <c r="MVS23" s="87"/>
      <c r="MVT23" s="87"/>
      <c r="MVU23" s="87"/>
      <c r="MVV23" s="87"/>
      <c r="MVW23" s="87"/>
      <c r="MVX23" s="87"/>
      <c r="MVY23" s="87"/>
      <c r="MVZ23" s="87"/>
      <c r="MWA23" s="87"/>
      <c r="MWB23" s="87"/>
      <c r="MWC23" s="87"/>
      <c r="MWD23" s="87"/>
      <c r="MWE23" s="87"/>
      <c r="MWF23" s="87"/>
      <c r="MWG23" s="87"/>
      <c r="MWH23" s="87"/>
      <c r="MWI23" s="87"/>
      <c r="MWJ23" s="87"/>
      <c r="MWK23" s="87"/>
      <c r="MWL23" s="87"/>
      <c r="MWM23" s="87"/>
      <c r="MWN23" s="87"/>
      <c r="MWO23" s="87"/>
      <c r="MWP23" s="87"/>
      <c r="MWQ23" s="87"/>
      <c r="MWR23" s="87"/>
      <c r="MWS23" s="87"/>
      <c r="MWT23" s="87"/>
      <c r="MWU23" s="87"/>
      <c r="MWV23" s="87"/>
      <c r="MWW23" s="87"/>
      <c r="MWX23" s="87"/>
      <c r="MWY23" s="87"/>
      <c r="MWZ23" s="87"/>
      <c r="MXA23" s="87"/>
      <c r="MXB23" s="87"/>
      <c r="MXC23" s="87"/>
      <c r="MXD23" s="87"/>
      <c r="MXE23" s="87"/>
      <c r="MXF23" s="87"/>
      <c r="MXG23" s="87"/>
      <c r="MXH23" s="87"/>
      <c r="MXI23" s="87"/>
      <c r="MXJ23" s="87"/>
      <c r="MXK23" s="87"/>
      <c r="MXL23" s="87"/>
      <c r="MXM23" s="87"/>
      <c r="MXN23" s="87"/>
      <c r="MXO23" s="87"/>
      <c r="MXP23" s="87"/>
      <c r="MXQ23" s="87"/>
      <c r="MXR23" s="87"/>
      <c r="MXS23" s="87"/>
      <c r="MXT23" s="87"/>
      <c r="MXU23" s="87"/>
      <c r="MXV23" s="87"/>
      <c r="MXW23" s="87"/>
      <c r="MXX23" s="87"/>
      <c r="MXY23" s="87"/>
      <c r="MXZ23" s="87"/>
      <c r="MYA23" s="87"/>
      <c r="MYB23" s="87"/>
      <c r="MYC23" s="87"/>
      <c r="MYD23" s="87"/>
      <c r="MYE23" s="87"/>
      <c r="MYF23" s="87"/>
      <c r="MYG23" s="87"/>
      <c r="MYH23" s="87"/>
      <c r="MYI23" s="87"/>
      <c r="MYJ23" s="87"/>
      <c r="MYK23" s="87"/>
      <c r="MYL23" s="87"/>
      <c r="MYM23" s="87"/>
      <c r="MYN23" s="87"/>
      <c r="MYO23" s="87"/>
      <c r="MYP23" s="87"/>
      <c r="MYQ23" s="87"/>
      <c r="MYR23" s="87"/>
      <c r="MYS23" s="87"/>
      <c r="MYT23" s="87"/>
      <c r="MYU23" s="87"/>
      <c r="MYV23" s="87"/>
      <c r="MYW23" s="87"/>
      <c r="MYX23" s="87"/>
      <c r="MYY23" s="87"/>
      <c r="MYZ23" s="87"/>
      <c r="MZA23" s="87"/>
      <c r="MZB23" s="87"/>
      <c r="MZC23" s="87"/>
      <c r="MZD23" s="87"/>
      <c r="MZE23" s="87"/>
      <c r="MZF23" s="87"/>
      <c r="MZG23" s="87"/>
      <c r="MZH23" s="87"/>
      <c r="MZI23" s="87"/>
      <c r="MZJ23" s="87"/>
      <c r="MZK23" s="87"/>
      <c r="MZL23" s="87"/>
      <c r="MZM23" s="87"/>
      <c r="MZN23" s="87"/>
      <c r="MZO23" s="87"/>
      <c r="MZP23" s="87"/>
      <c r="MZQ23" s="87"/>
      <c r="MZR23" s="87"/>
      <c r="MZS23" s="87"/>
      <c r="MZT23" s="87"/>
      <c r="MZU23" s="87"/>
      <c r="MZV23" s="87"/>
      <c r="MZW23" s="87"/>
      <c r="MZX23" s="87"/>
      <c r="MZY23" s="87"/>
      <c r="MZZ23" s="87"/>
      <c r="NAA23" s="87"/>
      <c r="NAB23" s="87"/>
      <c r="NAC23" s="87"/>
      <c r="NAD23" s="87"/>
      <c r="NAE23" s="87"/>
      <c r="NAF23" s="87"/>
      <c r="NAG23" s="87"/>
      <c r="NAH23" s="87"/>
      <c r="NAI23" s="87"/>
      <c r="NAJ23" s="87"/>
      <c r="NAK23" s="87"/>
      <c r="NAL23" s="87"/>
      <c r="NAM23" s="87"/>
      <c r="NAN23" s="87"/>
      <c r="NAO23" s="87"/>
      <c r="NAP23" s="87"/>
      <c r="NAQ23" s="87"/>
      <c r="NAR23" s="87"/>
      <c r="NAS23" s="87"/>
      <c r="NAT23" s="87"/>
      <c r="NAU23" s="87"/>
      <c r="NAV23" s="87"/>
      <c r="NAW23" s="87"/>
      <c r="NAX23" s="87"/>
      <c r="NAY23" s="87"/>
      <c r="NAZ23" s="87"/>
      <c r="NBA23" s="87"/>
      <c r="NBB23" s="87"/>
      <c r="NBC23" s="87"/>
      <c r="NBD23" s="87"/>
      <c r="NBE23" s="87"/>
      <c r="NBF23" s="87"/>
      <c r="NBG23" s="87"/>
      <c r="NBH23" s="87"/>
      <c r="NBI23" s="87"/>
      <c r="NBJ23" s="87"/>
      <c r="NBK23" s="87"/>
      <c r="NBL23" s="87"/>
      <c r="NBM23" s="87"/>
      <c r="NBN23" s="87"/>
      <c r="NBO23" s="87"/>
      <c r="NBP23" s="87"/>
      <c r="NBQ23" s="87"/>
      <c r="NBR23" s="87"/>
      <c r="NBS23" s="87"/>
      <c r="NBT23" s="87"/>
      <c r="NBU23" s="87"/>
      <c r="NBV23" s="87"/>
      <c r="NBW23" s="87"/>
      <c r="NBX23" s="87"/>
      <c r="NBY23" s="87"/>
      <c r="NBZ23" s="87"/>
      <c r="NCA23" s="87"/>
      <c r="NCB23" s="87"/>
      <c r="NCC23" s="87"/>
      <c r="NCD23" s="87"/>
      <c r="NCE23" s="87"/>
      <c r="NCF23" s="87"/>
      <c r="NCG23" s="87"/>
      <c r="NCH23" s="87"/>
      <c r="NCI23" s="87"/>
      <c r="NCJ23" s="87"/>
      <c r="NCK23" s="87"/>
      <c r="NCL23" s="87"/>
      <c r="NCM23" s="87"/>
      <c r="NCN23" s="87"/>
      <c r="NCO23" s="87"/>
      <c r="NCP23" s="87"/>
      <c r="NCQ23" s="87"/>
      <c r="NCR23" s="87"/>
      <c r="NCS23" s="87"/>
      <c r="NCT23" s="87"/>
      <c r="NCU23" s="87"/>
      <c r="NCV23" s="87"/>
      <c r="NCW23" s="87"/>
      <c r="NCX23" s="87"/>
      <c r="NCY23" s="87"/>
      <c r="NCZ23" s="87"/>
      <c r="NDA23" s="87"/>
      <c r="NDB23" s="87"/>
      <c r="NDC23" s="87"/>
      <c r="NDD23" s="87"/>
      <c r="NDE23" s="87"/>
      <c r="NDF23" s="87"/>
      <c r="NDG23" s="87"/>
      <c r="NDH23" s="87"/>
      <c r="NDI23" s="87"/>
      <c r="NDJ23" s="87"/>
      <c r="NDK23" s="87"/>
      <c r="NDL23" s="87"/>
      <c r="NDM23" s="87"/>
      <c r="NDN23" s="87"/>
      <c r="NDO23" s="87"/>
      <c r="NDP23" s="87"/>
      <c r="NDQ23" s="87"/>
      <c r="NDR23" s="87"/>
      <c r="NDS23" s="87"/>
      <c r="NDT23" s="87"/>
      <c r="NDU23" s="87"/>
      <c r="NDV23" s="87"/>
      <c r="NDW23" s="87"/>
      <c r="NDX23" s="87"/>
      <c r="NDY23" s="87"/>
      <c r="NDZ23" s="87"/>
      <c r="NEA23" s="87"/>
      <c r="NEB23" s="87"/>
      <c r="NEC23" s="87"/>
      <c r="NED23" s="87"/>
      <c r="NEE23" s="87"/>
      <c r="NEF23" s="87"/>
      <c r="NEG23" s="87"/>
      <c r="NEH23" s="87"/>
      <c r="NEI23" s="87"/>
      <c r="NEJ23" s="87"/>
      <c r="NEK23" s="87"/>
      <c r="NEL23" s="87"/>
      <c r="NEM23" s="87"/>
      <c r="NEN23" s="87"/>
      <c r="NEO23" s="87"/>
      <c r="NEP23" s="87"/>
      <c r="NEQ23" s="87"/>
      <c r="NER23" s="87"/>
      <c r="NES23" s="87"/>
      <c r="NET23" s="87"/>
      <c r="NEU23" s="87"/>
      <c r="NEV23" s="87"/>
      <c r="NEW23" s="87"/>
      <c r="NEX23" s="87"/>
      <c r="NEY23" s="87"/>
      <c r="NEZ23" s="87"/>
      <c r="NFA23" s="87"/>
      <c r="NFB23" s="87"/>
      <c r="NFC23" s="87"/>
      <c r="NFD23" s="87"/>
      <c r="NFE23" s="87"/>
      <c r="NFF23" s="87"/>
      <c r="NFG23" s="87"/>
      <c r="NFH23" s="87"/>
      <c r="NFI23" s="87"/>
      <c r="NFJ23" s="87"/>
      <c r="NFK23" s="87"/>
      <c r="NFL23" s="87"/>
      <c r="NFM23" s="87"/>
      <c r="NFN23" s="87"/>
      <c r="NFO23" s="87"/>
      <c r="NFP23" s="87"/>
      <c r="NFQ23" s="87"/>
      <c r="NFR23" s="87"/>
      <c r="NFS23" s="87"/>
      <c r="NFT23" s="87"/>
      <c r="NFU23" s="87"/>
      <c r="NFV23" s="87"/>
      <c r="NFW23" s="87"/>
      <c r="NFX23" s="87"/>
      <c r="NFY23" s="87"/>
      <c r="NFZ23" s="87"/>
      <c r="NGA23" s="87"/>
      <c r="NGB23" s="87"/>
      <c r="NGC23" s="87"/>
      <c r="NGD23" s="87"/>
      <c r="NGE23" s="87"/>
      <c r="NGF23" s="87"/>
      <c r="NGG23" s="87"/>
      <c r="NGH23" s="87"/>
      <c r="NGI23" s="87"/>
      <c r="NGJ23" s="87"/>
      <c r="NGK23" s="87"/>
      <c r="NGL23" s="87"/>
      <c r="NGM23" s="87"/>
      <c r="NGN23" s="87"/>
      <c r="NGO23" s="87"/>
      <c r="NGP23" s="87"/>
      <c r="NGQ23" s="87"/>
      <c r="NGR23" s="87"/>
      <c r="NGS23" s="87"/>
      <c r="NGT23" s="87"/>
      <c r="NGU23" s="87"/>
      <c r="NGV23" s="87"/>
      <c r="NGW23" s="87"/>
      <c r="NGX23" s="87"/>
      <c r="NGY23" s="87"/>
      <c r="NGZ23" s="87"/>
      <c r="NHA23" s="87"/>
      <c r="NHB23" s="87"/>
      <c r="NHC23" s="87"/>
      <c r="NHD23" s="87"/>
      <c r="NHE23" s="87"/>
      <c r="NHF23" s="87"/>
      <c r="NHG23" s="87"/>
      <c r="NHH23" s="87"/>
      <c r="NHI23" s="87"/>
      <c r="NHJ23" s="87"/>
      <c r="NHK23" s="87"/>
      <c r="NHL23" s="87"/>
      <c r="NHM23" s="87"/>
      <c r="NHN23" s="87"/>
      <c r="NHO23" s="87"/>
      <c r="NHP23" s="87"/>
      <c r="NHQ23" s="87"/>
      <c r="NHR23" s="87"/>
      <c r="NHS23" s="87"/>
      <c r="NHT23" s="87"/>
      <c r="NHU23" s="87"/>
      <c r="NHV23" s="87"/>
      <c r="NHW23" s="87"/>
      <c r="NHX23" s="87"/>
      <c r="NHY23" s="87"/>
      <c r="NHZ23" s="87"/>
      <c r="NIA23" s="87"/>
      <c r="NIB23" s="87"/>
      <c r="NIC23" s="87"/>
      <c r="NID23" s="87"/>
      <c r="NIE23" s="87"/>
      <c r="NIF23" s="87"/>
      <c r="NIG23" s="87"/>
      <c r="NIH23" s="87"/>
      <c r="NII23" s="87"/>
      <c r="NIJ23" s="87"/>
      <c r="NIK23" s="87"/>
      <c r="NIL23" s="87"/>
      <c r="NIM23" s="87"/>
      <c r="NIN23" s="87"/>
      <c r="NIO23" s="87"/>
      <c r="NIP23" s="87"/>
      <c r="NIQ23" s="87"/>
      <c r="NIR23" s="87"/>
      <c r="NIS23" s="87"/>
      <c r="NIT23" s="87"/>
      <c r="NIU23" s="87"/>
      <c r="NIV23" s="87"/>
      <c r="NIW23" s="87"/>
      <c r="NIX23" s="87"/>
      <c r="NIY23" s="87"/>
      <c r="NIZ23" s="87"/>
      <c r="NJA23" s="87"/>
      <c r="NJB23" s="87"/>
      <c r="NJC23" s="87"/>
      <c r="NJD23" s="87"/>
      <c r="NJE23" s="87"/>
      <c r="NJF23" s="87"/>
      <c r="NJG23" s="87"/>
      <c r="NJH23" s="87"/>
      <c r="NJI23" s="87"/>
      <c r="NJJ23" s="87"/>
      <c r="NJK23" s="87"/>
      <c r="NJL23" s="87"/>
      <c r="NJM23" s="87"/>
      <c r="NJN23" s="87"/>
      <c r="NJO23" s="87"/>
      <c r="NJP23" s="87"/>
      <c r="NJQ23" s="87"/>
      <c r="NJR23" s="87"/>
      <c r="NJS23" s="87"/>
      <c r="NJT23" s="87"/>
      <c r="NJU23" s="87"/>
      <c r="NJV23" s="87"/>
      <c r="NJW23" s="87"/>
      <c r="NJX23" s="87"/>
      <c r="NJY23" s="87"/>
      <c r="NJZ23" s="87"/>
      <c r="NKA23" s="87"/>
      <c r="NKB23" s="87"/>
      <c r="NKC23" s="87"/>
      <c r="NKD23" s="87"/>
      <c r="NKE23" s="87"/>
      <c r="NKF23" s="87"/>
      <c r="NKG23" s="87"/>
      <c r="NKH23" s="87"/>
      <c r="NKI23" s="87"/>
      <c r="NKJ23" s="87"/>
      <c r="NKK23" s="87"/>
      <c r="NKL23" s="87"/>
      <c r="NKM23" s="87"/>
      <c r="NKN23" s="87"/>
      <c r="NKO23" s="87"/>
      <c r="NKP23" s="87"/>
      <c r="NKQ23" s="87"/>
      <c r="NKR23" s="87"/>
      <c r="NKS23" s="87"/>
      <c r="NKT23" s="87"/>
      <c r="NKU23" s="87"/>
      <c r="NKV23" s="87"/>
      <c r="NKW23" s="87"/>
      <c r="NKX23" s="87"/>
      <c r="NKY23" s="87"/>
      <c r="NKZ23" s="87"/>
      <c r="NLA23" s="87"/>
      <c r="NLB23" s="87"/>
      <c r="NLC23" s="87"/>
      <c r="NLD23" s="87"/>
      <c r="NLE23" s="87"/>
      <c r="NLF23" s="87"/>
      <c r="NLG23" s="87"/>
      <c r="NLH23" s="87"/>
      <c r="NLI23" s="87"/>
      <c r="NLJ23" s="87"/>
      <c r="NLK23" s="87"/>
      <c r="NLL23" s="87"/>
      <c r="NLM23" s="87"/>
      <c r="NLN23" s="87"/>
      <c r="NLO23" s="87"/>
      <c r="NLP23" s="87"/>
      <c r="NLQ23" s="87"/>
      <c r="NLR23" s="87"/>
      <c r="NLS23" s="87"/>
      <c r="NLT23" s="87"/>
      <c r="NLU23" s="87"/>
      <c r="NLV23" s="87"/>
      <c r="NLW23" s="87"/>
      <c r="NLX23" s="87"/>
      <c r="NLY23" s="87"/>
      <c r="NLZ23" s="87"/>
      <c r="NMA23" s="87"/>
      <c r="NMB23" s="87"/>
      <c r="NMC23" s="87"/>
      <c r="NMD23" s="87"/>
      <c r="NME23" s="87"/>
      <c r="NMF23" s="87"/>
      <c r="NMG23" s="87"/>
      <c r="NMH23" s="87"/>
      <c r="NMI23" s="87"/>
      <c r="NMJ23" s="87"/>
      <c r="NMK23" s="87"/>
      <c r="NML23" s="87"/>
      <c r="NMM23" s="87"/>
      <c r="NMN23" s="87"/>
      <c r="NMO23" s="87"/>
      <c r="NMP23" s="87"/>
      <c r="NMQ23" s="87"/>
      <c r="NMR23" s="87"/>
      <c r="NMS23" s="87"/>
      <c r="NMT23" s="87"/>
      <c r="NMU23" s="87"/>
      <c r="NMV23" s="87"/>
      <c r="NMW23" s="87"/>
      <c r="NMX23" s="87"/>
      <c r="NMY23" s="87"/>
      <c r="NMZ23" s="87"/>
      <c r="NNA23" s="87"/>
      <c r="NNB23" s="87"/>
      <c r="NNC23" s="87"/>
      <c r="NND23" s="87"/>
      <c r="NNE23" s="87"/>
      <c r="NNF23" s="87"/>
      <c r="NNG23" s="87"/>
      <c r="NNH23" s="87"/>
      <c r="NNI23" s="87"/>
      <c r="NNJ23" s="87"/>
      <c r="NNK23" s="87"/>
      <c r="NNL23" s="87"/>
      <c r="NNM23" s="87"/>
      <c r="NNN23" s="87"/>
      <c r="NNO23" s="87"/>
      <c r="NNP23" s="87"/>
      <c r="NNQ23" s="87"/>
      <c r="NNR23" s="87"/>
      <c r="NNS23" s="87"/>
      <c r="NNT23" s="87"/>
      <c r="NNU23" s="87"/>
      <c r="NNV23" s="87"/>
      <c r="NNW23" s="87"/>
      <c r="NNX23" s="87"/>
      <c r="NNY23" s="87"/>
      <c r="NNZ23" s="87"/>
      <c r="NOA23" s="87"/>
      <c r="NOB23" s="87"/>
      <c r="NOC23" s="87"/>
      <c r="NOD23" s="87"/>
      <c r="NOE23" s="87"/>
      <c r="NOF23" s="87"/>
      <c r="NOG23" s="87"/>
      <c r="NOH23" s="87"/>
      <c r="NOI23" s="87"/>
      <c r="NOJ23" s="87"/>
      <c r="NOK23" s="87"/>
      <c r="NOL23" s="87"/>
      <c r="NOM23" s="87"/>
      <c r="NON23" s="87"/>
      <c r="NOO23" s="87"/>
      <c r="NOP23" s="87"/>
      <c r="NOQ23" s="87"/>
      <c r="NOR23" s="87"/>
      <c r="NOS23" s="87"/>
      <c r="NOT23" s="87"/>
      <c r="NOU23" s="87"/>
      <c r="NOV23" s="87"/>
      <c r="NOW23" s="87"/>
      <c r="NOX23" s="87"/>
      <c r="NOY23" s="87"/>
      <c r="NOZ23" s="87"/>
      <c r="NPA23" s="87"/>
      <c r="NPB23" s="87"/>
      <c r="NPC23" s="87"/>
      <c r="NPD23" s="87"/>
      <c r="NPE23" s="87"/>
      <c r="NPF23" s="87"/>
      <c r="NPG23" s="87"/>
      <c r="NPH23" s="87"/>
      <c r="NPI23" s="87"/>
      <c r="NPJ23" s="87"/>
      <c r="NPK23" s="87"/>
      <c r="NPL23" s="87"/>
      <c r="NPM23" s="87"/>
      <c r="NPN23" s="87"/>
      <c r="NPO23" s="87"/>
      <c r="NPP23" s="87"/>
      <c r="NPQ23" s="87"/>
      <c r="NPR23" s="87"/>
      <c r="NPS23" s="87"/>
      <c r="NPT23" s="87"/>
      <c r="NPU23" s="87"/>
      <c r="NPV23" s="87"/>
      <c r="NPW23" s="87"/>
      <c r="NPX23" s="87"/>
      <c r="NPY23" s="87"/>
      <c r="NPZ23" s="87"/>
      <c r="NQA23" s="87"/>
      <c r="NQB23" s="87"/>
      <c r="NQC23" s="87"/>
      <c r="NQD23" s="87"/>
      <c r="NQE23" s="87"/>
      <c r="NQF23" s="87"/>
      <c r="NQG23" s="87"/>
      <c r="NQH23" s="87"/>
      <c r="NQI23" s="87"/>
      <c r="NQJ23" s="87"/>
      <c r="NQK23" s="87"/>
      <c r="NQL23" s="87"/>
      <c r="NQM23" s="87"/>
      <c r="NQN23" s="87"/>
      <c r="NQO23" s="87"/>
      <c r="NQP23" s="87"/>
      <c r="NQQ23" s="87"/>
      <c r="NQR23" s="87"/>
      <c r="NQS23" s="87"/>
      <c r="NQT23" s="87"/>
      <c r="NQU23" s="87"/>
      <c r="NQV23" s="87"/>
      <c r="NQW23" s="87"/>
      <c r="NQX23" s="87"/>
      <c r="NQY23" s="87"/>
      <c r="NQZ23" s="87"/>
      <c r="NRA23" s="87"/>
      <c r="NRB23" s="87"/>
      <c r="NRC23" s="87"/>
      <c r="NRD23" s="87"/>
      <c r="NRE23" s="87"/>
      <c r="NRF23" s="87"/>
      <c r="NRG23" s="87"/>
      <c r="NRH23" s="87"/>
      <c r="NRI23" s="87"/>
      <c r="NRJ23" s="87"/>
      <c r="NRK23" s="87"/>
      <c r="NRL23" s="87"/>
      <c r="NRM23" s="87"/>
      <c r="NRN23" s="87"/>
      <c r="NRO23" s="87"/>
      <c r="NRP23" s="87"/>
      <c r="NRQ23" s="87"/>
      <c r="NRR23" s="87"/>
      <c r="NRS23" s="87"/>
      <c r="NRT23" s="87"/>
      <c r="NRU23" s="87"/>
      <c r="NRV23" s="87"/>
      <c r="NRW23" s="87"/>
      <c r="NRX23" s="87"/>
      <c r="NRY23" s="87"/>
      <c r="NRZ23" s="87"/>
      <c r="NSA23" s="87"/>
      <c r="NSB23" s="87"/>
      <c r="NSC23" s="87"/>
      <c r="NSD23" s="87"/>
      <c r="NSE23" s="87"/>
      <c r="NSF23" s="87"/>
      <c r="NSG23" s="87"/>
      <c r="NSH23" s="87"/>
      <c r="NSI23" s="87"/>
      <c r="NSJ23" s="87"/>
      <c r="NSK23" s="87"/>
      <c r="NSL23" s="87"/>
      <c r="NSM23" s="87"/>
      <c r="NSN23" s="87"/>
      <c r="NSO23" s="87"/>
      <c r="NSP23" s="87"/>
      <c r="NSQ23" s="87"/>
      <c r="NSR23" s="87"/>
      <c r="NSS23" s="87"/>
      <c r="NST23" s="87"/>
      <c r="NSU23" s="87"/>
      <c r="NSV23" s="87"/>
      <c r="NSW23" s="87"/>
      <c r="NSX23" s="87"/>
      <c r="NSY23" s="87"/>
      <c r="NSZ23" s="87"/>
      <c r="NTA23" s="87"/>
      <c r="NTB23" s="87"/>
      <c r="NTC23" s="87"/>
      <c r="NTD23" s="87"/>
      <c r="NTE23" s="87"/>
      <c r="NTF23" s="87"/>
      <c r="NTG23" s="87"/>
      <c r="NTH23" s="87"/>
      <c r="NTI23" s="87"/>
      <c r="NTJ23" s="87"/>
      <c r="NTK23" s="87"/>
      <c r="NTL23" s="87"/>
      <c r="NTM23" s="87"/>
      <c r="NTN23" s="87"/>
      <c r="NTO23" s="87"/>
      <c r="NTP23" s="87"/>
      <c r="NTQ23" s="87"/>
      <c r="NTR23" s="87"/>
      <c r="NTS23" s="87"/>
      <c r="NTT23" s="87"/>
      <c r="NTU23" s="87"/>
      <c r="NTV23" s="87"/>
      <c r="NTW23" s="87"/>
      <c r="NTX23" s="87"/>
      <c r="NTY23" s="87"/>
      <c r="NTZ23" s="87"/>
      <c r="NUA23" s="87"/>
      <c r="NUB23" s="87"/>
      <c r="NUC23" s="87"/>
      <c r="NUD23" s="87"/>
      <c r="NUE23" s="87"/>
      <c r="NUF23" s="87"/>
      <c r="NUG23" s="87"/>
      <c r="NUH23" s="87"/>
      <c r="NUI23" s="87"/>
      <c r="NUJ23" s="87"/>
      <c r="NUK23" s="87"/>
      <c r="NUL23" s="87"/>
      <c r="NUM23" s="87"/>
      <c r="NUN23" s="87"/>
      <c r="NUO23" s="87"/>
      <c r="NUP23" s="87"/>
      <c r="NUQ23" s="87"/>
      <c r="NUR23" s="87"/>
      <c r="NUS23" s="87"/>
      <c r="NUT23" s="87"/>
      <c r="NUU23" s="87"/>
      <c r="NUV23" s="87"/>
      <c r="NUW23" s="87"/>
      <c r="NUX23" s="87"/>
      <c r="NUY23" s="87"/>
      <c r="NUZ23" s="87"/>
      <c r="NVA23" s="87"/>
      <c r="NVB23" s="87"/>
      <c r="NVC23" s="87"/>
      <c r="NVD23" s="87"/>
      <c r="NVE23" s="87"/>
      <c r="NVF23" s="87"/>
      <c r="NVG23" s="87"/>
      <c r="NVH23" s="87"/>
      <c r="NVI23" s="87"/>
      <c r="NVJ23" s="87"/>
      <c r="NVK23" s="87"/>
      <c r="NVL23" s="87"/>
      <c r="NVM23" s="87"/>
      <c r="NVN23" s="87"/>
      <c r="NVO23" s="87"/>
      <c r="NVP23" s="87"/>
      <c r="NVQ23" s="87"/>
      <c r="NVR23" s="87"/>
      <c r="NVS23" s="87"/>
      <c r="NVT23" s="87"/>
      <c r="NVU23" s="87"/>
      <c r="NVV23" s="87"/>
      <c r="NVW23" s="87"/>
      <c r="NVX23" s="87"/>
      <c r="NVY23" s="87"/>
      <c r="NVZ23" s="87"/>
      <c r="NWA23" s="87"/>
      <c r="NWB23" s="87"/>
      <c r="NWC23" s="87"/>
      <c r="NWD23" s="87"/>
      <c r="NWE23" s="87"/>
      <c r="NWF23" s="87"/>
      <c r="NWG23" s="87"/>
      <c r="NWH23" s="87"/>
      <c r="NWI23" s="87"/>
      <c r="NWJ23" s="87"/>
      <c r="NWK23" s="87"/>
      <c r="NWL23" s="87"/>
      <c r="NWM23" s="87"/>
      <c r="NWN23" s="87"/>
      <c r="NWO23" s="87"/>
      <c r="NWP23" s="87"/>
      <c r="NWQ23" s="87"/>
      <c r="NWR23" s="87"/>
      <c r="NWS23" s="87"/>
      <c r="NWT23" s="87"/>
      <c r="NWU23" s="87"/>
      <c r="NWV23" s="87"/>
      <c r="NWW23" s="87"/>
      <c r="NWX23" s="87"/>
      <c r="NWY23" s="87"/>
      <c r="NWZ23" s="87"/>
      <c r="NXA23" s="87"/>
      <c r="NXB23" s="87"/>
      <c r="NXC23" s="87"/>
      <c r="NXD23" s="87"/>
      <c r="NXE23" s="87"/>
      <c r="NXF23" s="87"/>
      <c r="NXG23" s="87"/>
      <c r="NXH23" s="87"/>
      <c r="NXI23" s="87"/>
      <c r="NXJ23" s="87"/>
      <c r="NXK23" s="87"/>
      <c r="NXL23" s="87"/>
      <c r="NXM23" s="87"/>
      <c r="NXN23" s="87"/>
      <c r="NXO23" s="87"/>
      <c r="NXP23" s="87"/>
      <c r="NXQ23" s="87"/>
      <c r="NXR23" s="87"/>
      <c r="NXS23" s="87"/>
      <c r="NXT23" s="87"/>
      <c r="NXU23" s="87"/>
      <c r="NXV23" s="87"/>
      <c r="NXW23" s="87"/>
      <c r="NXX23" s="87"/>
      <c r="NXY23" s="87"/>
      <c r="NXZ23" s="87"/>
      <c r="NYA23" s="87"/>
      <c r="NYB23" s="87"/>
      <c r="NYC23" s="87"/>
      <c r="NYD23" s="87"/>
      <c r="NYE23" s="87"/>
      <c r="NYF23" s="87"/>
      <c r="NYG23" s="87"/>
      <c r="NYH23" s="87"/>
      <c r="NYI23" s="87"/>
      <c r="NYJ23" s="87"/>
      <c r="NYK23" s="87"/>
      <c r="NYL23" s="87"/>
      <c r="NYM23" s="87"/>
      <c r="NYN23" s="87"/>
      <c r="NYO23" s="87"/>
      <c r="NYP23" s="87"/>
      <c r="NYQ23" s="87"/>
      <c r="NYR23" s="87"/>
      <c r="NYS23" s="87"/>
      <c r="NYT23" s="87"/>
      <c r="NYU23" s="87"/>
      <c r="NYV23" s="87"/>
      <c r="NYW23" s="87"/>
      <c r="NYX23" s="87"/>
      <c r="NYY23" s="87"/>
      <c r="NYZ23" s="87"/>
      <c r="NZA23" s="87"/>
      <c r="NZB23" s="87"/>
      <c r="NZC23" s="87"/>
      <c r="NZD23" s="87"/>
      <c r="NZE23" s="87"/>
      <c r="NZF23" s="87"/>
      <c r="NZG23" s="87"/>
      <c r="NZH23" s="87"/>
      <c r="NZI23" s="87"/>
      <c r="NZJ23" s="87"/>
      <c r="NZK23" s="87"/>
      <c r="NZL23" s="87"/>
      <c r="NZM23" s="87"/>
      <c r="NZN23" s="87"/>
      <c r="NZO23" s="87"/>
      <c r="NZP23" s="87"/>
      <c r="NZQ23" s="87"/>
      <c r="NZR23" s="87"/>
      <c r="NZS23" s="87"/>
      <c r="NZT23" s="87"/>
      <c r="NZU23" s="87"/>
      <c r="NZV23" s="87"/>
      <c r="NZW23" s="87"/>
      <c r="NZX23" s="87"/>
      <c r="NZY23" s="87"/>
      <c r="NZZ23" s="87"/>
      <c r="OAA23" s="87"/>
      <c r="OAB23" s="87"/>
      <c r="OAC23" s="87"/>
      <c r="OAD23" s="87"/>
      <c r="OAE23" s="87"/>
      <c r="OAF23" s="87"/>
      <c r="OAG23" s="87"/>
      <c r="OAH23" s="87"/>
      <c r="OAI23" s="87"/>
      <c r="OAJ23" s="87"/>
      <c r="OAK23" s="87"/>
      <c r="OAL23" s="87"/>
      <c r="OAM23" s="87"/>
      <c r="OAN23" s="87"/>
      <c r="OAO23" s="87"/>
      <c r="OAP23" s="87"/>
      <c r="OAQ23" s="87"/>
      <c r="OAR23" s="87"/>
      <c r="OAS23" s="87"/>
      <c r="OAT23" s="87"/>
      <c r="OAU23" s="87"/>
      <c r="OAV23" s="87"/>
      <c r="OAW23" s="87"/>
      <c r="OAX23" s="87"/>
      <c r="OAY23" s="87"/>
      <c r="OAZ23" s="87"/>
      <c r="OBA23" s="87"/>
      <c r="OBB23" s="87"/>
      <c r="OBC23" s="87"/>
      <c r="OBD23" s="87"/>
      <c r="OBE23" s="87"/>
      <c r="OBF23" s="87"/>
      <c r="OBG23" s="87"/>
      <c r="OBH23" s="87"/>
      <c r="OBI23" s="87"/>
      <c r="OBJ23" s="87"/>
      <c r="OBK23" s="87"/>
      <c r="OBL23" s="87"/>
      <c r="OBM23" s="87"/>
      <c r="OBN23" s="87"/>
      <c r="OBO23" s="87"/>
      <c r="OBP23" s="87"/>
      <c r="OBQ23" s="87"/>
      <c r="OBR23" s="87"/>
      <c r="OBS23" s="87"/>
      <c r="OBT23" s="87"/>
      <c r="OBU23" s="87"/>
      <c r="OBV23" s="87"/>
      <c r="OBW23" s="87"/>
      <c r="OBX23" s="87"/>
      <c r="OBY23" s="87"/>
      <c r="OBZ23" s="87"/>
      <c r="OCA23" s="87"/>
      <c r="OCB23" s="87"/>
      <c r="OCC23" s="87"/>
      <c r="OCD23" s="87"/>
      <c r="OCE23" s="87"/>
      <c r="OCF23" s="87"/>
      <c r="OCG23" s="87"/>
      <c r="OCH23" s="87"/>
      <c r="OCI23" s="87"/>
      <c r="OCJ23" s="87"/>
      <c r="OCK23" s="87"/>
      <c r="OCL23" s="87"/>
      <c r="OCM23" s="87"/>
      <c r="OCN23" s="87"/>
      <c r="OCO23" s="87"/>
      <c r="OCP23" s="87"/>
      <c r="OCQ23" s="87"/>
      <c r="OCR23" s="87"/>
      <c r="OCS23" s="87"/>
      <c r="OCT23" s="87"/>
      <c r="OCU23" s="87"/>
      <c r="OCV23" s="87"/>
      <c r="OCW23" s="87"/>
      <c r="OCX23" s="87"/>
      <c r="OCY23" s="87"/>
      <c r="OCZ23" s="87"/>
      <c r="ODA23" s="87"/>
      <c r="ODB23" s="87"/>
      <c r="ODC23" s="87"/>
      <c r="ODD23" s="87"/>
      <c r="ODE23" s="87"/>
      <c r="ODF23" s="87"/>
      <c r="ODG23" s="87"/>
      <c r="ODH23" s="87"/>
      <c r="ODI23" s="87"/>
      <c r="ODJ23" s="87"/>
      <c r="ODK23" s="87"/>
      <c r="ODL23" s="87"/>
      <c r="ODM23" s="87"/>
      <c r="ODN23" s="87"/>
      <c r="ODO23" s="87"/>
      <c r="ODP23" s="87"/>
      <c r="ODQ23" s="87"/>
      <c r="ODR23" s="87"/>
      <c r="ODS23" s="87"/>
      <c r="ODT23" s="87"/>
      <c r="ODU23" s="87"/>
      <c r="ODV23" s="87"/>
      <c r="ODW23" s="87"/>
      <c r="ODX23" s="87"/>
      <c r="ODY23" s="87"/>
      <c r="ODZ23" s="87"/>
      <c r="OEA23" s="87"/>
      <c r="OEB23" s="87"/>
      <c r="OEC23" s="87"/>
      <c r="OED23" s="87"/>
      <c r="OEE23" s="87"/>
      <c r="OEF23" s="87"/>
      <c r="OEG23" s="87"/>
      <c r="OEH23" s="87"/>
      <c r="OEI23" s="87"/>
      <c r="OEJ23" s="87"/>
      <c r="OEK23" s="87"/>
      <c r="OEL23" s="87"/>
      <c r="OEM23" s="87"/>
      <c r="OEN23" s="87"/>
      <c r="OEO23" s="87"/>
      <c r="OEP23" s="87"/>
      <c r="OEQ23" s="87"/>
      <c r="OER23" s="87"/>
      <c r="OES23" s="87"/>
      <c r="OET23" s="87"/>
      <c r="OEU23" s="87"/>
      <c r="OEV23" s="87"/>
      <c r="OEW23" s="87"/>
      <c r="OEX23" s="87"/>
      <c r="OEY23" s="87"/>
      <c r="OEZ23" s="87"/>
      <c r="OFA23" s="87"/>
      <c r="OFB23" s="87"/>
      <c r="OFC23" s="87"/>
      <c r="OFD23" s="87"/>
      <c r="OFE23" s="87"/>
      <c r="OFF23" s="87"/>
      <c r="OFG23" s="87"/>
      <c r="OFH23" s="87"/>
      <c r="OFI23" s="87"/>
      <c r="OFJ23" s="87"/>
      <c r="OFK23" s="87"/>
      <c r="OFL23" s="87"/>
      <c r="OFM23" s="87"/>
      <c r="OFN23" s="87"/>
      <c r="OFO23" s="87"/>
      <c r="OFP23" s="87"/>
      <c r="OFQ23" s="87"/>
      <c r="OFR23" s="87"/>
      <c r="OFS23" s="87"/>
      <c r="OFT23" s="87"/>
      <c r="OFU23" s="87"/>
      <c r="OFV23" s="87"/>
      <c r="OFW23" s="87"/>
      <c r="OFX23" s="87"/>
      <c r="OFY23" s="87"/>
      <c r="OFZ23" s="87"/>
      <c r="OGA23" s="87"/>
      <c r="OGB23" s="87"/>
      <c r="OGC23" s="87"/>
      <c r="OGD23" s="87"/>
      <c r="OGE23" s="87"/>
      <c r="OGF23" s="87"/>
      <c r="OGG23" s="87"/>
      <c r="OGH23" s="87"/>
      <c r="OGI23" s="87"/>
      <c r="OGJ23" s="87"/>
      <c r="OGK23" s="87"/>
      <c r="OGL23" s="87"/>
      <c r="OGM23" s="87"/>
      <c r="OGN23" s="87"/>
      <c r="OGO23" s="87"/>
      <c r="OGP23" s="87"/>
      <c r="OGQ23" s="87"/>
      <c r="OGR23" s="87"/>
      <c r="OGS23" s="87"/>
      <c r="OGT23" s="87"/>
      <c r="OGU23" s="87"/>
      <c r="OGV23" s="87"/>
      <c r="OGW23" s="87"/>
      <c r="OGX23" s="87"/>
      <c r="OGY23" s="87"/>
      <c r="OGZ23" s="87"/>
      <c r="OHA23" s="87"/>
      <c r="OHB23" s="87"/>
      <c r="OHC23" s="87"/>
      <c r="OHD23" s="87"/>
      <c r="OHE23" s="87"/>
      <c r="OHF23" s="87"/>
      <c r="OHG23" s="87"/>
      <c r="OHH23" s="87"/>
      <c r="OHI23" s="87"/>
      <c r="OHJ23" s="87"/>
      <c r="OHK23" s="87"/>
      <c r="OHL23" s="87"/>
      <c r="OHM23" s="87"/>
      <c r="OHN23" s="87"/>
      <c r="OHO23" s="87"/>
      <c r="OHP23" s="87"/>
      <c r="OHQ23" s="87"/>
      <c r="OHR23" s="87"/>
      <c r="OHS23" s="87"/>
      <c r="OHT23" s="87"/>
      <c r="OHU23" s="87"/>
      <c r="OHV23" s="87"/>
      <c r="OHW23" s="87"/>
      <c r="OHX23" s="87"/>
      <c r="OHY23" s="87"/>
      <c r="OHZ23" s="87"/>
      <c r="OIA23" s="87"/>
      <c r="OIB23" s="87"/>
      <c r="OIC23" s="87"/>
      <c r="OID23" s="87"/>
      <c r="OIE23" s="87"/>
      <c r="OIF23" s="87"/>
      <c r="OIG23" s="87"/>
      <c r="OIH23" s="87"/>
      <c r="OII23" s="87"/>
      <c r="OIJ23" s="87"/>
      <c r="OIK23" s="87"/>
      <c r="OIL23" s="87"/>
      <c r="OIM23" s="87"/>
      <c r="OIN23" s="87"/>
      <c r="OIO23" s="87"/>
      <c r="OIP23" s="87"/>
      <c r="OIQ23" s="87"/>
      <c r="OIR23" s="87"/>
      <c r="OIS23" s="87"/>
      <c r="OIT23" s="87"/>
      <c r="OIU23" s="87"/>
      <c r="OIV23" s="87"/>
      <c r="OIW23" s="87"/>
      <c r="OIX23" s="87"/>
      <c r="OIY23" s="87"/>
      <c r="OIZ23" s="87"/>
      <c r="OJA23" s="87"/>
      <c r="OJB23" s="87"/>
      <c r="OJC23" s="87"/>
      <c r="OJD23" s="87"/>
      <c r="OJE23" s="87"/>
      <c r="OJF23" s="87"/>
      <c r="OJG23" s="87"/>
      <c r="OJH23" s="87"/>
      <c r="OJI23" s="87"/>
      <c r="OJJ23" s="87"/>
      <c r="OJK23" s="87"/>
      <c r="OJL23" s="87"/>
      <c r="OJM23" s="87"/>
      <c r="OJN23" s="87"/>
      <c r="OJO23" s="87"/>
      <c r="OJP23" s="87"/>
      <c r="OJQ23" s="87"/>
      <c r="OJR23" s="87"/>
      <c r="OJS23" s="87"/>
      <c r="OJT23" s="87"/>
      <c r="OJU23" s="87"/>
      <c r="OJV23" s="87"/>
      <c r="OJW23" s="87"/>
      <c r="OJX23" s="87"/>
      <c r="OJY23" s="87"/>
      <c r="OJZ23" s="87"/>
      <c r="OKA23" s="87"/>
      <c r="OKB23" s="87"/>
      <c r="OKC23" s="87"/>
      <c r="OKD23" s="87"/>
      <c r="OKE23" s="87"/>
      <c r="OKF23" s="87"/>
      <c r="OKG23" s="87"/>
      <c r="OKH23" s="87"/>
      <c r="OKI23" s="87"/>
      <c r="OKJ23" s="87"/>
      <c r="OKK23" s="87"/>
      <c r="OKL23" s="87"/>
      <c r="OKM23" s="87"/>
      <c r="OKN23" s="87"/>
      <c r="OKO23" s="87"/>
      <c r="OKP23" s="87"/>
      <c r="OKQ23" s="87"/>
      <c r="OKR23" s="87"/>
      <c r="OKS23" s="87"/>
      <c r="OKT23" s="87"/>
      <c r="OKU23" s="87"/>
      <c r="OKV23" s="87"/>
      <c r="OKW23" s="87"/>
      <c r="OKX23" s="87"/>
      <c r="OKY23" s="87"/>
      <c r="OKZ23" s="87"/>
      <c r="OLA23" s="87"/>
      <c r="OLB23" s="87"/>
      <c r="OLC23" s="87"/>
      <c r="OLD23" s="87"/>
      <c r="OLE23" s="87"/>
      <c r="OLF23" s="87"/>
      <c r="OLG23" s="87"/>
      <c r="OLH23" s="87"/>
      <c r="OLI23" s="87"/>
      <c r="OLJ23" s="87"/>
      <c r="OLK23" s="87"/>
      <c r="OLL23" s="87"/>
      <c r="OLM23" s="87"/>
      <c r="OLN23" s="87"/>
      <c r="OLO23" s="87"/>
      <c r="OLP23" s="87"/>
      <c r="OLQ23" s="87"/>
      <c r="OLR23" s="87"/>
      <c r="OLS23" s="87"/>
      <c r="OLT23" s="87"/>
      <c r="OLU23" s="87"/>
      <c r="OLV23" s="87"/>
      <c r="OLW23" s="87"/>
      <c r="OLX23" s="87"/>
      <c r="OLY23" s="87"/>
      <c r="OLZ23" s="87"/>
      <c r="OMA23" s="87"/>
      <c r="OMB23" s="87"/>
      <c r="OMC23" s="87"/>
      <c r="OMD23" s="87"/>
      <c r="OME23" s="87"/>
      <c r="OMF23" s="87"/>
      <c r="OMG23" s="87"/>
      <c r="OMH23" s="87"/>
      <c r="OMI23" s="87"/>
      <c r="OMJ23" s="87"/>
      <c r="OMK23" s="87"/>
      <c r="OML23" s="87"/>
      <c r="OMM23" s="87"/>
      <c r="OMN23" s="87"/>
      <c r="OMO23" s="87"/>
      <c r="OMP23" s="87"/>
      <c r="OMQ23" s="87"/>
      <c r="OMR23" s="87"/>
      <c r="OMS23" s="87"/>
      <c r="OMT23" s="87"/>
      <c r="OMU23" s="87"/>
      <c r="OMV23" s="87"/>
      <c r="OMW23" s="87"/>
      <c r="OMX23" s="87"/>
      <c r="OMY23" s="87"/>
      <c r="OMZ23" s="87"/>
      <c r="ONA23" s="87"/>
      <c r="ONB23" s="87"/>
      <c r="ONC23" s="87"/>
      <c r="OND23" s="87"/>
      <c r="ONE23" s="87"/>
      <c r="ONF23" s="87"/>
      <c r="ONG23" s="87"/>
      <c r="ONH23" s="87"/>
      <c r="ONI23" s="87"/>
      <c r="ONJ23" s="87"/>
      <c r="ONK23" s="87"/>
      <c r="ONL23" s="87"/>
      <c r="ONM23" s="87"/>
      <c r="ONN23" s="87"/>
      <c r="ONO23" s="87"/>
      <c r="ONP23" s="87"/>
      <c r="ONQ23" s="87"/>
      <c r="ONR23" s="87"/>
      <c r="ONS23" s="87"/>
      <c r="ONT23" s="87"/>
      <c r="ONU23" s="87"/>
      <c r="ONV23" s="87"/>
      <c r="ONW23" s="87"/>
      <c r="ONX23" s="87"/>
      <c r="ONY23" s="87"/>
      <c r="ONZ23" s="87"/>
      <c r="OOA23" s="87"/>
      <c r="OOB23" s="87"/>
      <c r="OOC23" s="87"/>
      <c r="OOD23" s="87"/>
      <c r="OOE23" s="87"/>
      <c r="OOF23" s="87"/>
      <c r="OOG23" s="87"/>
      <c r="OOH23" s="87"/>
      <c r="OOI23" s="87"/>
      <c r="OOJ23" s="87"/>
      <c r="OOK23" s="87"/>
      <c r="OOL23" s="87"/>
      <c r="OOM23" s="87"/>
      <c r="OON23" s="87"/>
      <c r="OOO23" s="87"/>
      <c r="OOP23" s="87"/>
      <c r="OOQ23" s="87"/>
      <c r="OOR23" s="87"/>
      <c r="OOS23" s="87"/>
      <c r="OOT23" s="87"/>
      <c r="OOU23" s="87"/>
      <c r="OOV23" s="87"/>
      <c r="OOW23" s="87"/>
      <c r="OOX23" s="87"/>
      <c r="OOY23" s="87"/>
      <c r="OOZ23" s="87"/>
      <c r="OPA23" s="87"/>
      <c r="OPB23" s="87"/>
      <c r="OPC23" s="87"/>
      <c r="OPD23" s="87"/>
      <c r="OPE23" s="87"/>
      <c r="OPF23" s="87"/>
      <c r="OPG23" s="87"/>
      <c r="OPH23" s="87"/>
      <c r="OPI23" s="87"/>
      <c r="OPJ23" s="87"/>
      <c r="OPK23" s="87"/>
      <c r="OPL23" s="87"/>
      <c r="OPM23" s="87"/>
      <c r="OPN23" s="87"/>
      <c r="OPO23" s="87"/>
      <c r="OPP23" s="87"/>
      <c r="OPQ23" s="87"/>
      <c r="OPR23" s="87"/>
      <c r="OPS23" s="87"/>
      <c r="OPT23" s="87"/>
      <c r="OPU23" s="87"/>
      <c r="OPV23" s="87"/>
      <c r="OPW23" s="87"/>
      <c r="OPX23" s="87"/>
      <c r="OPY23" s="87"/>
      <c r="OPZ23" s="87"/>
      <c r="OQA23" s="87"/>
      <c r="OQB23" s="87"/>
      <c r="OQC23" s="87"/>
      <c r="OQD23" s="87"/>
      <c r="OQE23" s="87"/>
      <c r="OQF23" s="87"/>
      <c r="OQG23" s="87"/>
      <c r="OQH23" s="87"/>
      <c r="OQI23" s="87"/>
      <c r="OQJ23" s="87"/>
      <c r="OQK23" s="87"/>
      <c r="OQL23" s="87"/>
      <c r="OQM23" s="87"/>
      <c r="OQN23" s="87"/>
      <c r="OQO23" s="87"/>
      <c r="OQP23" s="87"/>
      <c r="OQQ23" s="87"/>
      <c r="OQR23" s="87"/>
      <c r="OQS23" s="87"/>
      <c r="OQT23" s="87"/>
      <c r="OQU23" s="87"/>
      <c r="OQV23" s="87"/>
      <c r="OQW23" s="87"/>
      <c r="OQX23" s="87"/>
      <c r="OQY23" s="87"/>
      <c r="OQZ23" s="87"/>
      <c r="ORA23" s="87"/>
      <c r="ORB23" s="87"/>
      <c r="ORC23" s="87"/>
      <c r="ORD23" s="87"/>
      <c r="ORE23" s="87"/>
      <c r="ORF23" s="87"/>
      <c r="ORG23" s="87"/>
      <c r="ORH23" s="87"/>
      <c r="ORI23" s="87"/>
      <c r="ORJ23" s="87"/>
      <c r="ORK23" s="87"/>
      <c r="ORL23" s="87"/>
      <c r="ORM23" s="87"/>
      <c r="ORN23" s="87"/>
      <c r="ORO23" s="87"/>
      <c r="ORP23" s="87"/>
      <c r="ORQ23" s="87"/>
      <c r="ORR23" s="87"/>
      <c r="ORS23" s="87"/>
      <c r="ORT23" s="87"/>
      <c r="ORU23" s="87"/>
      <c r="ORV23" s="87"/>
      <c r="ORW23" s="87"/>
      <c r="ORX23" s="87"/>
      <c r="ORY23" s="87"/>
      <c r="ORZ23" s="87"/>
      <c r="OSA23" s="87"/>
      <c r="OSB23" s="87"/>
      <c r="OSC23" s="87"/>
      <c r="OSD23" s="87"/>
      <c r="OSE23" s="87"/>
      <c r="OSF23" s="87"/>
      <c r="OSG23" s="87"/>
      <c r="OSH23" s="87"/>
      <c r="OSI23" s="87"/>
      <c r="OSJ23" s="87"/>
      <c r="OSK23" s="87"/>
      <c r="OSL23" s="87"/>
      <c r="OSM23" s="87"/>
      <c r="OSN23" s="87"/>
      <c r="OSO23" s="87"/>
      <c r="OSP23" s="87"/>
      <c r="OSQ23" s="87"/>
      <c r="OSR23" s="87"/>
      <c r="OSS23" s="87"/>
      <c r="OST23" s="87"/>
      <c r="OSU23" s="87"/>
      <c r="OSV23" s="87"/>
      <c r="OSW23" s="87"/>
      <c r="OSX23" s="87"/>
      <c r="OSY23" s="87"/>
      <c r="OSZ23" s="87"/>
      <c r="OTA23" s="87"/>
      <c r="OTB23" s="87"/>
      <c r="OTC23" s="87"/>
      <c r="OTD23" s="87"/>
      <c r="OTE23" s="87"/>
      <c r="OTF23" s="87"/>
      <c r="OTG23" s="87"/>
      <c r="OTH23" s="87"/>
      <c r="OTI23" s="87"/>
      <c r="OTJ23" s="87"/>
      <c r="OTK23" s="87"/>
      <c r="OTL23" s="87"/>
      <c r="OTM23" s="87"/>
      <c r="OTN23" s="87"/>
      <c r="OTO23" s="87"/>
      <c r="OTP23" s="87"/>
      <c r="OTQ23" s="87"/>
      <c r="OTR23" s="87"/>
      <c r="OTS23" s="87"/>
      <c r="OTT23" s="87"/>
      <c r="OTU23" s="87"/>
      <c r="OTV23" s="87"/>
      <c r="OTW23" s="87"/>
      <c r="OTX23" s="87"/>
      <c r="OTY23" s="87"/>
      <c r="OTZ23" s="87"/>
      <c r="OUA23" s="87"/>
      <c r="OUB23" s="87"/>
      <c r="OUC23" s="87"/>
      <c r="OUD23" s="87"/>
      <c r="OUE23" s="87"/>
      <c r="OUF23" s="87"/>
      <c r="OUG23" s="87"/>
      <c r="OUH23" s="87"/>
      <c r="OUI23" s="87"/>
      <c r="OUJ23" s="87"/>
      <c r="OUK23" s="87"/>
      <c r="OUL23" s="87"/>
      <c r="OUM23" s="87"/>
      <c r="OUN23" s="87"/>
      <c r="OUO23" s="87"/>
      <c r="OUP23" s="87"/>
      <c r="OUQ23" s="87"/>
      <c r="OUR23" s="87"/>
      <c r="OUS23" s="87"/>
      <c r="OUT23" s="87"/>
      <c r="OUU23" s="87"/>
      <c r="OUV23" s="87"/>
      <c r="OUW23" s="87"/>
      <c r="OUX23" s="87"/>
      <c r="OUY23" s="87"/>
      <c r="OUZ23" s="87"/>
      <c r="OVA23" s="87"/>
      <c r="OVB23" s="87"/>
      <c r="OVC23" s="87"/>
      <c r="OVD23" s="87"/>
      <c r="OVE23" s="87"/>
      <c r="OVF23" s="87"/>
      <c r="OVG23" s="87"/>
      <c r="OVH23" s="87"/>
      <c r="OVI23" s="87"/>
      <c r="OVJ23" s="87"/>
      <c r="OVK23" s="87"/>
      <c r="OVL23" s="87"/>
      <c r="OVM23" s="87"/>
      <c r="OVN23" s="87"/>
      <c r="OVO23" s="87"/>
      <c r="OVP23" s="87"/>
      <c r="OVQ23" s="87"/>
      <c r="OVR23" s="87"/>
      <c r="OVS23" s="87"/>
      <c r="OVT23" s="87"/>
      <c r="OVU23" s="87"/>
      <c r="OVV23" s="87"/>
      <c r="OVW23" s="87"/>
      <c r="OVX23" s="87"/>
      <c r="OVY23" s="87"/>
      <c r="OVZ23" s="87"/>
      <c r="OWA23" s="87"/>
      <c r="OWB23" s="87"/>
      <c r="OWC23" s="87"/>
      <c r="OWD23" s="87"/>
      <c r="OWE23" s="87"/>
      <c r="OWF23" s="87"/>
      <c r="OWG23" s="87"/>
      <c r="OWH23" s="87"/>
      <c r="OWI23" s="87"/>
      <c r="OWJ23" s="87"/>
      <c r="OWK23" s="87"/>
      <c r="OWL23" s="87"/>
      <c r="OWM23" s="87"/>
      <c r="OWN23" s="87"/>
      <c r="OWO23" s="87"/>
      <c r="OWP23" s="87"/>
      <c r="OWQ23" s="87"/>
      <c r="OWR23" s="87"/>
      <c r="OWS23" s="87"/>
      <c r="OWT23" s="87"/>
      <c r="OWU23" s="87"/>
      <c r="OWV23" s="87"/>
      <c r="OWW23" s="87"/>
      <c r="OWX23" s="87"/>
      <c r="OWY23" s="87"/>
      <c r="OWZ23" s="87"/>
      <c r="OXA23" s="87"/>
      <c r="OXB23" s="87"/>
      <c r="OXC23" s="87"/>
      <c r="OXD23" s="87"/>
      <c r="OXE23" s="87"/>
      <c r="OXF23" s="87"/>
      <c r="OXG23" s="87"/>
      <c r="OXH23" s="87"/>
      <c r="OXI23" s="87"/>
      <c r="OXJ23" s="87"/>
      <c r="OXK23" s="87"/>
      <c r="OXL23" s="87"/>
      <c r="OXM23" s="87"/>
      <c r="OXN23" s="87"/>
      <c r="OXO23" s="87"/>
      <c r="OXP23" s="87"/>
      <c r="OXQ23" s="87"/>
      <c r="OXR23" s="87"/>
      <c r="OXS23" s="87"/>
      <c r="OXT23" s="87"/>
      <c r="OXU23" s="87"/>
      <c r="OXV23" s="87"/>
      <c r="OXW23" s="87"/>
      <c r="OXX23" s="87"/>
      <c r="OXY23" s="87"/>
      <c r="OXZ23" s="87"/>
      <c r="OYA23" s="87"/>
      <c r="OYB23" s="87"/>
      <c r="OYC23" s="87"/>
      <c r="OYD23" s="87"/>
      <c r="OYE23" s="87"/>
      <c r="OYF23" s="87"/>
      <c r="OYG23" s="87"/>
      <c r="OYH23" s="87"/>
      <c r="OYI23" s="87"/>
      <c r="OYJ23" s="87"/>
      <c r="OYK23" s="87"/>
      <c r="OYL23" s="87"/>
      <c r="OYM23" s="87"/>
      <c r="OYN23" s="87"/>
      <c r="OYO23" s="87"/>
      <c r="OYP23" s="87"/>
      <c r="OYQ23" s="87"/>
      <c r="OYR23" s="87"/>
      <c r="OYS23" s="87"/>
      <c r="OYT23" s="87"/>
      <c r="OYU23" s="87"/>
      <c r="OYV23" s="87"/>
      <c r="OYW23" s="87"/>
      <c r="OYX23" s="87"/>
      <c r="OYY23" s="87"/>
      <c r="OYZ23" s="87"/>
      <c r="OZA23" s="87"/>
      <c r="OZB23" s="87"/>
      <c r="OZC23" s="87"/>
      <c r="OZD23" s="87"/>
      <c r="OZE23" s="87"/>
      <c r="OZF23" s="87"/>
      <c r="OZG23" s="87"/>
      <c r="OZH23" s="87"/>
      <c r="OZI23" s="87"/>
      <c r="OZJ23" s="87"/>
      <c r="OZK23" s="87"/>
      <c r="OZL23" s="87"/>
      <c r="OZM23" s="87"/>
      <c r="OZN23" s="87"/>
      <c r="OZO23" s="87"/>
      <c r="OZP23" s="87"/>
      <c r="OZQ23" s="87"/>
      <c r="OZR23" s="87"/>
      <c r="OZS23" s="87"/>
      <c r="OZT23" s="87"/>
      <c r="OZU23" s="87"/>
      <c r="OZV23" s="87"/>
      <c r="OZW23" s="87"/>
      <c r="OZX23" s="87"/>
      <c r="OZY23" s="87"/>
      <c r="OZZ23" s="87"/>
      <c r="PAA23" s="87"/>
      <c r="PAB23" s="87"/>
      <c r="PAC23" s="87"/>
      <c r="PAD23" s="87"/>
      <c r="PAE23" s="87"/>
      <c r="PAF23" s="87"/>
      <c r="PAG23" s="87"/>
      <c r="PAH23" s="87"/>
      <c r="PAI23" s="87"/>
      <c r="PAJ23" s="87"/>
      <c r="PAK23" s="87"/>
      <c r="PAL23" s="87"/>
      <c r="PAM23" s="87"/>
      <c r="PAN23" s="87"/>
      <c r="PAO23" s="87"/>
      <c r="PAP23" s="87"/>
      <c r="PAQ23" s="87"/>
      <c r="PAR23" s="87"/>
      <c r="PAS23" s="87"/>
      <c r="PAT23" s="87"/>
      <c r="PAU23" s="87"/>
      <c r="PAV23" s="87"/>
      <c r="PAW23" s="87"/>
      <c r="PAX23" s="87"/>
      <c r="PAY23" s="87"/>
      <c r="PAZ23" s="87"/>
      <c r="PBA23" s="87"/>
      <c r="PBB23" s="87"/>
      <c r="PBC23" s="87"/>
      <c r="PBD23" s="87"/>
      <c r="PBE23" s="87"/>
      <c r="PBF23" s="87"/>
      <c r="PBG23" s="87"/>
      <c r="PBH23" s="87"/>
      <c r="PBI23" s="87"/>
      <c r="PBJ23" s="87"/>
      <c r="PBK23" s="87"/>
      <c r="PBL23" s="87"/>
      <c r="PBM23" s="87"/>
      <c r="PBN23" s="87"/>
      <c r="PBO23" s="87"/>
      <c r="PBP23" s="87"/>
      <c r="PBQ23" s="87"/>
      <c r="PBR23" s="87"/>
      <c r="PBS23" s="87"/>
      <c r="PBT23" s="87"/>
      <c r="PBU23" s="87"/>
      <c r="PBV23" s="87"/>
      <c r="PBW23" s="87"/>
      <c r="PBX23" s="87"/>
      <c r="PBY23" s="87"/>
      <c r="PBZ23" s="87"/>
      <c r="PCA23" s="87"/>
      <c r="PCB23" s="87"/>
      <c r="PCC23" s="87"/>
      <c r="PCD23" s="87"/>
      <c r="PCE23" s="87"/>
      <c r="PCF23" s="87"/>
      <c r="PCG23" s="87"/>
      <c r="PCH23" s="87"/>
      <c r="PCI23" s="87"/>
      <c r="PCJ23" s="87"/>
      <c r="PCK23" s="87"/>
      <c r="PCL23" s="87"/>
      <c r="PCM23" s="87"/>
      <c r="PCN23" s="87"/>
      <c r="PCO23" s="87"/>
      <c r="PCP23" s="87"/>
      <c r="PCQ23" s="87"/>
      <c r="PCR23" s="87"/>
      <c r="PCS23" s="87"/>
      <c r="PCT23" s="87"/>
      <c r="PCU23" s="87"/>
      <c r="PCV23" s="87"/>
      <c r="PCW23" s="87"/>
      <c r="PCX23" s="87"/>
      <c r="PCY23" s="87"/>
      <c r="PCZ23" s="87"/>
      <c r="PDA23" s="87"/>
      <c r="PDB23" s="87"/>
      <c r="PDC23" s="87"/>
      <c r="PDD23" s="87"/>
      <c r="PDE23" s="87"/>
      <c r="PDF23" s="87"/>
      <c r="PDG23" s="87"/>
      <c r="PDH23" s="87"/>
      <c r="PDI23" s="87"/>
      <c r="PDJ23" s="87"/>
      <c r="PDK23" s="87"/>
      <c r="PDL23" s="87"/>
      <c r="PDM23" s="87"/>
      <c r="PDN23" s="87"/>
      <c r="PDO23" s="87"/>
      <c r="PDP23" s="87"/>
      <c r="PDQ23" s="87"/>
      <c r="PDR23" s="87"/>
      <c r="PDS23" s="87"/>
      <c r="PDT23" s="87"/>
      <c r="PDU23" s="87"/>
      <c r="PDV23" s="87"/>
      <c r="PDW23" s="87"/>
      <c r="PDX23" s="87"/>
      <c r="PDY23" s="87"/>
      <c r="PDZ23" s="87"/>
      <c r="PEA23" s="87"/>
      <c r="PEB23" s="87"/>
      <c r="PEC23" s="87"/>
      <c r="PED23" s="87"/>
      <c r="PEE23" s="87"/>
      <c r="PEF23" s="87"/>
      <c r="PEG23" s="87"/>
      <c r="PEH23" s="87"/>
      <c r="PEI23" s="87"/>
      <c r="PEJ23" s="87"/>
      <c r="PEK23" s="87"/>
      <c r="PEL23" s="87"/>
      <c r="PEM23" s="87"/>
      <c r="PEN23" s="87"/>
      <c r="PEO23" s="87"/>
      <c r="PEP23" s="87"/>
      <c r="PEQ23" s="87"/>
      <c r="PER23" s="87"/>
      <c r="PES23" s="87"/>
      <c r="PET23" s="87"/>
      <c r="PEU23" s="87"/>
      <c r="PEV23" s="87"/>
      <c r="PEW23" s="87"/>
      <c r="PEX23" s="87"/>
      <c r="PEY23" s="87"/>
      <c r="PEZ23" s="87"/>
      <c r="PFA23" s="87"/>
      <c r="PFB23" s="87"/>
      <c r="PFC23" s="87"/>
      <c r="PFD23" s="87"/>
      <c r="PFE23" s="87"/>
      <c r="PFF23" s="87"/>
      <c r="PFG23" s="87"/>
      <c r="PFH23" s="87"/>
      <c r="PFI23" s="87"/>
      <c r="PFJ23" s="87"/>
      <c r="PFK23" s="87"/>
      <c r="PFL23" s="87"/>
      <c r="PFM23" s="87"/>
      <c r="PFN23" s="87"/>
      <c r="PFO23" s="87"/>
      <c r="PFP23" s="87"/>
      <c r="PFQ23" s="87"/>
      <c r="PFR23" s="87"/>
      <c r="PFS23" s="87"/>
      <c r="PFT23" s="87"/>
      <c r="PFU23" s="87"/>
      <c r="PFV23" s="87"/>
      <c r="PFW23" s="87"/>
      <c r="PFX23" s="87"/>
      <c r="PFY23" s="87"/>
      <c r="PFZ23" s="87"/>
      <c r="PGA23" s="87"/>
      <c r="PGB23" s="87"/>
      <c r="PGC23" s="87"/>
      <c r="PGD23" s="87"/>
      <c r="PGE23" s="87"/>
      <c r="PGF23" s="87"/>
      <c r="PGG23" s="87"/>
      <c r="PGH23" s="87"/>
      <c r="PGI23" s="87"/>
      <c r="PGJ23" s="87"/>
      <c r="PGK23" s="87"/>
      <c r="PGL23" s="87"/>
      <c r="PGM23" s="87"/>
      <c r="PGN23" s="87"/>
      <c r="PGO23" s="87"/>
      <c r="PGP23" s="87"/>
      <c r="PGQ23" s="87"/>
      <c r="PGR23" s="87"/>
      <c r="PGS23" s="87"/>
      <c r="PGT23" s="87"/>
      <c r="PGU23" s="87"/>
      <c r="PGV23" s="87"/>
      <c r="PGW23" s="87"/>
      <c r="PGX23" s="87"/>
      <c r="PGY23" s="87"/>
      <c r="PGZ23" s="87"/>
      <c r="PHA23" s="87"/>
      <c r="PHB23" s="87"/>
      <c r="PHC23" s="87"/>
      <c r="PHD23" s="87"/>
      <c r="PHE23" s="87"/>
      <c r="PHF23" s="87"/>
      <c r="PHG23" s="87"/>
      <c r="PHH23" s="87"/>
      <c r="PHI23" s="87"/>
      <c r="PHJ23" s="87"/>
      <c r="PHK23" s="87"/>
      <c r="PHL23" s="87"/>
      <c r="PHM23" s="87"/>
      <c r="PHN23" s="87"/>
      <c r="PHO23" s="87"/>
      <c r="PHP23" s="87"/>
      <c r="PHQ23" s="87"/>
      <c r="PHR23" s="87"/>
      <c r="PHS23" s="87"/>
      <c r="PHT23" s="87"/>
      <c r="PHU23" s="87"/>
      <c r="PHV23" s="87"/>
      <c r="PHW23" s="87"/>
      <c r="PHX23" s="87"/>
      <c r="PHY23" s="87"/>
      <c r="PHZ23" s="87"/>
      <c r="PIA23" s="87"/>
      <c r="PIB23" s="87"/>
      <c r="PIC23" s="87"/>
      <c r="PID23" s="87"/>
      <c r="PIE23" s="87"/>
      <c r="PIF23" s="87"/>
      <c r="PIG23" s="87"/>
      <c r="PIH23" s="87"/>
      <c r="PII23" s="87"/>
      <c r="PIJ23" s="87"/>
      <c r="PIK23" s="87"/>
      <c r="PIL23" s="87"/>
      <c r="PIM23" s="87"/>
      <c r="PIN23" s="87"/>
      <c r="PIO23" s="87"/>
      <c r="PIP23" s="87"/>
      <c r="PIQ23" s="87"/>
      <c r="PIR23" s="87"/>
      <c r="PIS23" s="87"/>
      <c r="PIT23" s="87"/>
      <c r="PIU23" s="87"/>
      <c r="PIV23" s="87"/>
      <c r="PIW23" s="87"/>
      <c r="PIX23" s="87"/>
      <c r="PIY23" s="87"/>
      <c r="PIZ23" s="87"/>
      <c r="PJA23" s="87"/>
      <c r="PJB23" s="87"/>
      <c r="PJC23" s="87"/>
      <c r="PJD23" s="87"/>
      <c r="PJE23" s="87"/>
      <c r="PJF23" s="87"/>
      <c r="PJG23" s="87"/>
      <c r="PJH23" s="87"/>
      <c r="PJI23" s="87"/>
      <c r="PJJ23" s="87"/>
      <c r="PJK23" s="87"/>
      <c r="PJL23" s="87"/>
      <c r="PJM23" s="87"/>
      <c r="PJN23" s="87"/>
      <c r="PJO23" s="87"/>
      <c r="PJP23" s="87"/>
      <c r="PJQ23" s="87"/>
      <c r="PJR23" s="87"/>
      <c r="PJS23" s="87"/>
      <c r="PJT23" s="87"/>
      <c r="PJU23" s="87"/>
      <c r="PJV23" s="87"/>
      <c r="PJW23" s="87"/>
      <c r="PJX23" s="87"/>
      <c r="PJY23" s="87"/>
      <c r="PJZ23" s="87"/>
      <c r="PKA23" s="87"/>
      <c r="PKB23" s="87"/>
      <c r="PKC23" s="87"/>
      <c r="PKD23" s="87"/>
      <c r="PKE23" s="87"/>
      <c r="PKF23" s="87"/>
      <c r="PKG23" s="87"/>
      <c r="PKH23" s="87"/>
      <c r="PKI23" s="87"/>
      <c r="PKJ23" s="87"/>
      <c r="PKK23" s="87"/>
      <c r="PKL23" s="87"/>
      <c r="PKM23" s="87"/>
      <c r="PKN23" s="87"/>
      <c r="PKO23" s="87"/>
      <c r="PKP23" s="87"/>
      <c r="PKQ23" s="87"/>
      <c r="PKR23" s="87"/>
      <c r="PKS23" s="87"/>
      <c r="PKT23" s="87"/>
      <c r="PKU23" s="87"/>
      <c r="PKV23" s="87"/>
      <c r="PKW23" s="87"/>
      <c r="PKX23" s="87"/>
      <c r="PKY23" s="87"/>
      <c r="PKZ23" s="87"/>
      <c r="PLA23" s="87"/>
      <c r="PLB23" s="87"/>
      <c r="PLC23" s="87"/>
      <c r="PLD23" s="87"/>
      <c r="PLE23" s="87"/>
      <c r="PLF23" s="87"/>
      <c r="PLG23" s="87"/>
      <c r="PLH23" s="87"/>
      <c r="PLI23" s="87"/>
      <c r="PLJ23" s="87"/>
      <c r="PLK23" s="87"/>
      <c r="PLL23" s="87"/>
      <c r="PLM23" s="87"/>
      <c r="PLN23" s="87"/>
      <c r="PLO23" s="87"/>
      <c r="PLP23" s="87"/>
      <c r="PLQ23" s="87"/>
      <c r="PLR23" s="87"/>
      <c r="PLS23" s="87"/>
      <c r="PLT23" s="87"/>
      <c r="PLU23" s="87"/>
      <c r="PLV23" s="87"/>
      <c r="PLW23" s="87"/>
      <c r="PLX23" s="87"/>
      <c r="PLY23" s="87"/>
      <c r="PLZ23" s="87"/>
      <c r="PMA23" s="87"/>
      <c r="PMB23" s="87"/>
      <c r="PMC23" s="87"/>
      <c r="PMD23" s="87"/>
      <c r="PME23" s="87"/>
      <c r="PMF23" s="87"/>
      <c r="PMG23" s="87"/>
      <c r="PMH23" s="87"/>
      <c r="PMI23" s="87"/>
      <c r="PMJ23" s="87"/>
      <c r="PMK23" s="87"/>
      <c r="PML23" s="87"/>
      <c r="PMM23" s="87"/>
      <c r="PMN23" s="87"/>
      <c r="PMO23" s="87"/>
      <c r="PMP23" s="87"/>
      <c r="PMQ23" s="87"/>
      <c r="PMR23" s="87"/>
      <c r="PMS23" s="87"/>
      <c r="PMT23" s="87"/>
      <c r="PMU23" s="87"/>
      <c r="PMV23" s="87"/>
      <c r="PMW23" s="87"/>
      <c r="PMX23" s="87"/>
      <c r="PMY23" s="87"/>
      <c r="PMZ23" s="87"/>
      <c r="PNA23" s="87"/>
      <c r="PNB23" s="87"/>
      <c r="PNC23" s="87"/>
      <c r="PND23" s="87"/>
      <c r="PNE23" s="87"/>
      <c r="PNF23" s="87"/>
      <c r="PNG23" s="87"/>
      <c r="PNH23" s="87"/>
      <c r="PNI23" s="87"/>
      <c r="PNJ23" s="87"/>
      <c r="PNK23" s="87"/>
      <c r="PNL23" s="87"/>
      <c r="PNM23" s="87"/>
      <c r="PNN23" s="87"/>
      <c r="PNO23" s="87"/>
      <c r="PNP23" s="87"/>
      <c r="PNQ23" s="87"/>
      <c r="PNR23" s="87"/>
      <c r="PNS23" s="87"/>
      <c r="PNT23" s="87"/>
      <c r="PNU23" s="87"/>
      <c r="PNV23" s="87"/>
      <c r="PNW23" s="87"/>
      <c r="PNX23" s="87"/>
      <c r="PNY23" s="87"/>
      <c r="PNZ23" s="87"/>
      <c r="POA23" s="87"/>
      <c r="POB23" s="87"/>
      <c r="POC23" s="87"/>
      <c r="POD23" s="87"/>
      <c r="POE23" s="87"/>
      <c r="POF23" s="87"/>
      <c r="POG23" s="87"/>
      <c r="POH23" s="87"/>
      <c r="POI23" s="87"/>
      <c r="POJ23" s="87"/>
      <c r="POK23" s="87"/>
      <c r="POL23" s="87"/>
      <c r="POM23" s="87"/>
      <c r="PON23" s="87"/>
      <c r="POO23" s="87"/>
      <c r="POP23" s="87"/>
      <c r="POQ23" s="87"/>
      <c r="POR23" s="87"/>
      <c r="POS23" s="87"/>
      <c r="POT23" s="87"/>
      <c r="POU23" s="87"/>
      <c r="POV23" s="87"/>
      <c r="POW23" s="87"/>
      <c r="POX23" s="87"/>
      <c r="POY23" s="87"/>
      <c r="POZ23" s="87"/>
      <c r="PPA23" s="87"/>
      <c r="PPB23" s="87"/>
      <c r="PPC23" s="87"/>
      <c r="PPD23" s="87"/>
      <c r="PPE23" s="87"/>
      <c r="PPF23" s="87"/>
      <c r="PPG23" s="87"/>
      <c r="PPH23" s="87"/>
      <c r="PPI23" s="87"/>
      <c r="PPJ23" s="87"/>
      <c r="PPK23" s="87"/>
      <c r="PPL23" s="87"/>
      <c r="PPM23" s="87"/>
      <c r="PPN23" s="87"/>
      <c r="PPO23" s="87"/>
      <c r="PPP23" s="87"/>
      <c r="PPQ23" s="87"/>
      <c r="PPR23" s="87"/>
      <c r="PPS23" s="87"/>
      <c r="PPT23" s="87"/>
      <c r="PPU23" s="87"/>
      <c r="PPV23" s="87"/>
      <c r="PPW23" s="87"/>
      <c r="PPX23" s="87"/>
      <c r="PPY23" s="87"/>
      <c r="PPZ23" s="87"/>
      <c r="PQA23" s="87"/>
      <c r="PQB23" s="87"/>
      <c r="PQC23" s="87"/>
      <c r="PQD23" s="87"/>
      <c r="PQE23" s="87"/>
      <c r="PQF23" s="87"/>
      <c r="PQG23" s="87"/>
      <c r="PQH23" s="87"/>
      <c r="PQI23" s="87"/>
      <c r="PQJ23" s="87"/>
      <c r="PQK23" s="87"/>
      <c r="PQL23" s="87"/>
      <c r="PQM23" s="87"/>
      <c r="PQN23" s="87"/>
      <c r="PQO23" s="87"/>
      <c r="PQP23" s="87"/>
      <c r="PQQ23" s="87"/>
      <c r="PQR23" s="87"/>
      <c r="PQS23" s="87"/>
      <c r="PQT23" s="87"/>
      <c r="PQU23" s="87"/>
      <c r="PQV23" s="87"/>
      <c r="PQW23" s="87"/>
      <c r="PQX23" s="87"/>
      <c r="PQY23" s="87"/>
      <c r="PQZ23" s="87"/>
      <c r="PRA23" s="87"/>
      <c r="PRB23" s="87"/>
      <c r="PRC23" s="87"/>
      <c r="PRD23" s="87"/>
      <c r="PRE23" s="87"/>
      <c r="PRF23" s="87"/>
      <c r="PRG23" s="87"/>
      <c r="PRH23" s="87"/>
      <c r="PRI23" s="87"/>
      <c r="PRJ23" s="87"/>
      <c r="PRK23" s="87"/>
      <c r="PRL23" s="87"/>
      <c r="PRM23" s="87"/>
      <c r="PRN23" s="87"/>
      <c r="PRO23" s="87"/>
      <c r="PRP23" s="87"/>
      <c r="PRQ23" s="87"/>
      <c r="PRR23" s="87"/>
      <c r="PRS23" s="87"/>
      <c r="PRT23" s="87"/>
      <c r="PRU23" s="87"/>
      <c r="PRV23" s="87"/>
      <c r="PRW23" s="87"/>
      <c r="PRX23" s="87"/>
      <c r="PRY23" s="87"/>
      <c r="PRZ23" s="87"/>
      <c r="PSA23" s="87"/>
      <c r="PSB23" s="87"/>
      <c r="PSC23" s="87"/>
      <c r="PSD23" s="87"/>
      <c r="PSE23" s="87"/>
      <c r="PSF23" s="87"/>
      <c r="PSG23" s="87"/>
      <c r="PSH23" s="87"/>
      <c r="PSI23" s="87"/>
      <c r="PSJ23" s="87"/>
      <c r="PSK23" s="87"/>
      <c r="PSL23" s="87"/>
      <c r="PSM23" s="87"/>
      <c r="PSN23" s="87"/>
      <c r="PSO23" s="87"/>
      <c r="PSP23" s="87"/>
      <c r="PSQ23" s="87"/>
      <c r="PSR23" s="87"/>
      <c r="PSS23" s="87"/>
      <c r="PST23" s="87"/>
      <c r="PSU23" s="87"/>
      <c r="PSV23" s="87"/>
      <c r="PSW23" s="87"/>
      <c r="PSX23" s="87"/>
      <c r="PSY23" s="87"/>
      <c r="PSZ23" s="87"/>
      <c r="PTA23" s="87"/>
      <c r="PTB23" s="87"/>
      <c r="PTC23" s="87"/>
      <c r="PTD23" s="87"/>
      <c r="PTE23" s="87"/>
      <c r="PTF23" s="87"/>
      <c r="PTG23" s="87"/>
      <c r="PTH23" s="87"/>
      <c r="PTI23" s="87"/>
      <c r="PTJ23" s="87"/>
      <c r="PTK23" s="87"/>
      <c r="PTL23" s="87"/>
      <c r="PTM23" s="87"/>
      <c r="PTN23" s="87"/>
      <c r="PTO23" s="87"/>
      <c r="PTP23" s="87"/>
      <c r="PTQ23" s="87"/>
      <c r="PTR23" s="87"/>
      <c r="PTS23" s="87"/>
      <c r="PTT23" s="87"/>
      <c r="PTU23" s="87"/>
      <c r="PTV23" s="87"/>
      <c r="PTW23" s="87"/>
      <c r="PTX23" s="87"/>
      <c r="PTY23" s="87"/>
      <c r="PTZ23" s="87"/>
      <c r="PUA23" s="87"/>
      <c r="PUB23" s="87"/>
      <c r="PUC23" s="87"/>
      <c r="PUD23" s="87"/>
      <c r="PUE23" s="87"/>
      <c r="PUF23" s="87"/>
      <c r="PUG23" s="87"/>
      <c r="PUH23" s="87"/>
      <c r="PUI23" s="87"/>
      <c r="PUJ23" s="87"/>
      <c r="PUK23" s="87"/>
      <c r="PUL23" s="87"/>
      <c r="PUM23" s="87"/>
      <c r="PUN23" s="87"/>
      <c r="PUO23" s="87"/>
      <c r="PUP23" s="87"/>
      <c r="PUQ23" s="87"/>
      <c r="PUR23" s="87"/>
      <c r="PUS23" s="87"/>
      <c r="PUT23" s="87"/>
      <c r="PUU23" s="87"/>
      <c r="PUV23" s="87"/>
      <c r="PUW23" s="87"/>
      <c r="PUX23" s="87"/>
      <c r="PUY23" s="87"/>
      <c r="PUZ23" s="87"/>
      <c r="PVA23" s="87"/>
      <c r="PVB23" s="87"/>
      <c r="PVC23" s="87"/>
      <c r="PVD23" s="87"/>
      <c r="PVE23" s="87"/>
      <c r="PVF23" s="87"/>
      <c r="PVG23" s="87"/>
      <c r="PVH23" s="87"/>
      <c r="PVI23" s="87"/>
      <c r="PVJ23" s="87"/>
      <c r="PVK23" s="87"/>
      <c r="PVL23" s="87"/>
      <c r="PVM23" s="87"/>
      <c r="PVN23" s="87"/>
      <c r="PVO23" s="87"/>
      <c r="PVP23" s="87"/>
      <c r="PVQ23" s="87"/>
      <c r="PVR23" s="87"/>
      <c r="PVS23" s="87"/>
      <c r="PVT23" s="87"/>
      <c r="PVU23" s="87"/>
      <c r="PVV23" s="87"/>
      <c r="PVW23" s="87"/>
      <c r="PVX23" s="87"/>
      <c r="PVY23" s="87"/>
      <c r="PVZ23" s="87"/>
      <c r="PWA23" s="87"/>
      <c r="PWB23" s="87"/>
      <c r="PWC23" s="87"/>
      <c r="PWD23" s="87"/>
      <c r="PWE23" s="87"/>
      <c r="PWF23" s="87"/>
      <c r="PWG23" s="87"/>
      <c r="PWH23" s="87"/>
      <c r="PWI23" s="87"/>
      <c r="PWJ23" s="87"/>
      <c r="PWK23" s="87"/>
      <c r="PWL23" s="87"/>
      <c r="PWM23" s="87"/>
      <c r="PWN23" s="87"/>
      <c r="PWO23" s="87"/>
      <c r="PWP23" s="87"/>
      <c r="PWQ23" s="87"/>
      <c r="PWR23" s="87"/>
      <c r="PWS23" s="87"/>
      <c r="PWT23" s="87"/>
      <c r="PWU23" s="87"/>
      <c r="PWV23" s="87"/>
      <c r="PWW23" s="87"/>
      <c r="PWX23" s="87"/>
      <c r="PWY23" s="87"/>
      <c r="PWZ23" s="87"/>
      <c r="PXA23" s="87"/>
      <c r="PXB23" s="87"/>
      <c r="PXC23" s="87"/>
      <c r="PXD23" s="87"/>
      <c r="PXE23" s="87"/>
      <c r="PXF23" s="87"/>
      <c r="PXG23" s="87"/>
      <c r="PXH23" s="87"/>
      <c r="PXI23" s="87"/>
      <c r="PXJ23" s="87"/>
      <c r="PXK23" s="87"/>
      <c r="PXL23" s="87"/>
      <c r="PXM23" s="87"/>
      <c r="PXN23" s="87"/>
      <c r="PXO23" s="87"/>
      <c r="PXP23" s="87"/>
      <c r="PXQ23" s="87"/>
      <c r="PXR23" s="87"/>
      <c r="PXS23" s="87"/>
      <c r="PXT23" s="87"/>
      <c r="PXU23" s="87"/>
      <c r="PXV23" s="87"/>
      <c r="PXW23" s="87"/>
      <c r="PXX23" s="87"/>
      <c r="PXY23" s="87"/>
      <c r="PXZ23" s="87"/>
      <c r="PYA23" s="87"/>
      <c r="PYB23" s="87"/>
      <c r="PYC23" s="87"/>
      <c r="PYD23" s="87"/>
      <c r="PYE23" s="87"/>
      <c r="PYF23" s="87"/>
      <c r="PYG23" s="87"/>
      <c r="PYH23" s="87"/>
      <c r="PYI23" s="87"/>
      <c r="PYJ23" s="87"/>
      <c r="PYK23" s="87"/>
      <c r="PYL23" s="87"/>
      <c r="PYM23" s="87"/>
      <c r="PYN23" s="87"/>
      <c r="PYO23" s="87"/>
      <c r="PYP23" s="87"/>
      <c r="PYQ23" s="87"/>
      <c r="PYR23" s="87"/>
      <c r="PYS23" s="87"/>
      <c r="PYT23" s="87"/>
      <c r="PYU23" s="87"/>
      <c r="PYV23" s="87"/>
      <c r="PYW23" s="87"/>
      <c r="PYX23" s="87"/>
      <c r="PYY23" s="87"/>
      <c r="PYZ23" s="87"/>
      <c r="PZA23" s="87"/>
      <c r="PZB23" s="87"/>
      <c r="PZC23" s="87"/>
      <c r="PZD23" s="87"/>
      <c r="PZE23" s="87"/>
      <c r="PZF23" s="87"/>
      <c r="PZG23" s="87"/>
      <c r="PZH23" s="87"/>
      <c r="PZI23" s="87"/>
      <c r="PZJ23" s="87"/>
      <c r="PZK23" s="87"/>
      <c r="PZL23" s="87"/>
      <c r="PZM23" s="87"/>
      <c r="PZN23" s="87"/>
      <c r="PZO23" s="87"/>
      <c r="PZP23" s="87"/>
      <c r="PZQ23" s="87"/>
      <c r="PZR23" s="87"/>
      <c r="PZS23" s="87"/>
      <c r="PZT23" s="87"/>
      <c r="PZU23" s="87"/>
      <c r="PZV23" s="87"/>
      <c r="PZW23" s="87"/>
      <c r="PZX23" s="87"/>
      <c r="PZY23" s="87"/>
      <c r="PZZ23" s="87"/>
      <c r="QAA23" s="87"/>
      <c r="QAB23" s="87"/>
      <c r="QAC23" s="87"/>
      <c r="QAD23" s="87"/>
      <c r="QAE23" s="87"/>
      <c r="QAF23" s="87"/>
      <c r="QAG23" s="87"/>
      <c r="QAH23" s="87"/>
      <c r="QAI23" s="87"/>
      <c r="QAJ23" s="87"/>
      <c r="QAK23" s="87"/>
      <c r="QAL23" s="87"/>
      <c r="QAM23" s="87"/>
      <c r="QAN23" s="87"/>
      <c r="QAO23" s="87"/>
      <c r="QAP23" s="87"/>
      <c r="QAQ23" s="87"/>
      <c r="QAR23" s="87"/>
      <c r="QAS23" s="87"/>
      <c r="QAT23" s="87"/>
      <c r="QAU23" s="87"/>
      <c r="QAV23" s="87"/>
      <c r="QAW23" s="87"/>
      <c r="QAX23" s="87"/>
      <c r="QAY23" s="87"/>
      <c r="QAZ23" s="87"/>
      <c r="QBA23" s="87"/>
      <c r="QBB23" s="87"/>
      <c r="QBC23" s="87"/>
      <c r="QBD23" s="87"/>
      <c r="QBE23" s="87"/>
      <c r="QBF23" s="87"/>
      <c r="QBG23" s="87"/>
      <c r="QBH23" s="87"/>
      <c r="QBI23" s="87"/>
      <c r="QBJ23" s="87"/>
      <c r="QBK23" s="87"/>
      <c r="QBL23" s="87"/>
      <c r="QBM23" s="87"/>
      <c r="QBN23" s="87"/>
      <c r="QBO23" s="87"/>
      <c r="QBP23" s="87"/>
      <c r="QBQ23" s="87"/>
      <c r="QBR23" s="87"/>
      <c r="QBS23" s="87"/>
      <c r="QBT23" s="87"/>
      <c r="QBU23" s="87"/>
      <c r="QBV23" s="87"/>
      <c r="QBW23" s="87"/>
      <c r="QBX23" s="87"/>
      <c r="QBY23" s="87"/>
      <c r="QBZ23" s="87"/>
      <c r="QCA23" s="87"/>
      <c r="QCB23" s="87"/>
      <c r="QCC23" s="87"/>
      <c r="QCD23" s="87"/>
      <c r="QCE23" s="87"/>
      <c r="QCF23" s="87"/>
      <c r="QCG23" s="87"/>
      <c r="QCH23" s="87"/>
      <c r="QCI23" s="87"/>
      <c r="QCJ23" s="87"/>
      <c r="QCK23" s="87"/>
      <c r="QCL23" s="87"/>
      <c r="QCM23" s="87"/>
      <c r="QCN23" s="87"/>
      <c r="QCO23" s="87"/>
      <c r="QCP23" s="87"/>
      <c r="QCQ23" s="87"/>
      <c r="QCR23" s="87"/>
      <c r="QCS23" s="87"/>
      <c r="QCT23" s="87"/>
      <c r="QCU23" s="87"/>
      <c r="QCV23" s="87"/>
      <c r="QCW23" s="87"/>
      <c r="QCX23" s="87"/>
      <c r="QCY23" s="87"/>
      <c r="QCZ23" s="87"/>
      <c r="QDA23" s="87"/>
      <c r="QDB23" s="87"/>
      <c r="QDC23" s="87"/>
      <c r="QDD23" s="87"/>
      <c r="QDE23" s="87"/>
      <c r="QDF23" s="87"/>
      <c r="QDG23" s="87"/>
      <c r="QDH23" s="87"/>
      <c r="QDI23" s="87"/>
      <c r="QDJ23" s="87"/>
      <c r="QDK23" s="87"/>
      <c r="QDL23" s="87"/>
      <c r="QDM23" s="87"/>
      <c r="QDN23" s="87"/>
      <c r="QDO23" s="87"/>
      <c r="QDP23" s="87"/>
      <c r="QDQ23" s="87"/>
      <c r="QDR23" s="87"/>
      <c r="QDS23" s="87"/>
      <c r="QDT23" s="87"/>
      <c r="QDU23" s="87"/>
      <c r="QDV23" s="87"/>
      <c r="QDW23" s="87"/>
      <c r="QDX23" s="87"/>
      <c r="QDY23" s="87"/>
      <c r="QDZ23" s="87"/>
      <c r="QEA23" s="87"/>
      <c r="QEB23" s="87"/>
      <c r="QEC23" s="87"/>
      <c r="QED23" s="87"/>
      <c r="QEE23" s="87"/>
      <c r="QEF23" s="87"/>
      <c r="QEG23" s="87"/>
      <c r="QEH23" s="87"/>
      <c r="QEI23" s="87"/>
      <c r="QEJ23" s="87"/>
      <c r="QEK23" s="87"/>
      <c r="QEL23" s="87"/>
      <c r="QEM23" s="87"/>
      <c r="QEN23" s="87"/>
      <c r="QEO23" s="87"/>
      <c r="QEP23" s="87"/>
      <c r="QEQ23" s="87"/>
      <c r="QER23" s="87"/>
      <c r="QES23" s="87"/>
      <c r="QET23" s="87"/>
      <c r="QEU23" s="87"/>
      <c r="QEV23" s="87"/>
      <c r="QEW23" s="87"/>
      <c r="QEX23" s="87"/>
      <c r="QEY23" s="87"/>
      <c r="QEZ23" s="87"/>
      <c r="QFA23" s="87"/>
      <c r="QFB23" s="87"/>
      <c r="QFC23" s="87"/>
      <c r="QFD23" s="87"/>
      <c r="QFE23" s="87"/>
      <c r="QFF23" s="87"/>
      <c r="QFG23" s="87"/>
      <c r="QFH23" s="87"/>
      <c r="QFI23" s="87"/>
      <c r="QFJ23" s="87"/>
      <c r="QFK23" s="87"/>
      <c r="QFL23" s="87"/>
      <c r="QFM23" s="87"/>
      <c r="QFN23" s="87"/>
      <c r="QFO23" s="87"/>
      <c r="QFP23" s="87"/>
      <c r="QFQ23" s="87"/>
      <c r="QFR23" s="87"/>
      <c r="QFS23" s="87"/>
      <c r="QFT23" s="87"/>
      <c r="QFU23" s="87"/>
      <c r="QFV23" s="87"/>
      <c r="QFW23" s="87"/>
      <c r="QFX23" s="87"/>
      <c r="QFY23" s="87"/>
      <c r="QFZ23" s="87"/>
      <c r="QGA23" s="87"/>
      <c r="QGB23" s="87"/>
      <c r="QGC23" s="87"/>
      <c r="QGD23" s="87"/>
      <c r="QGE23" s="87"/>
      <c r="QGF23" s="87"/>
      <c r="QGG23" s="87"/>
      <c r="QGH23" s="87"/>
      <c r="QGI23" s="87"/>
      <c r="QGJ23" s="87"/>
      <c r="QGK23" s="87"/>
      <c r="QGL23" s="87"/>
      <c r="QGM23" s="87"/>
      <c r="QGN23" s="87"/>
      <c r="QGO23" s="87"/>
      <c r="QGP23" s="87"/>
      <c r="QGQ23" s="87"/>
      <c r="QGR23" s="87"/>
      <c r="QGS23" s="87"/>
      <c r="QGT23" s="87"/>
      <c r="QGU23" s="87"/>
      <c r="QGV23" s="87"/>
      <c r="QGW23" s="87"/>
      <c r="QGX23" s="87"/>
      <c r="QGY23" s="87"/>
      <c r="QGZ23" s="87"/>
      <c r="QHA23" s="87"/>
      <c r="QHB23" s="87"/>
      <c r="QHC23" s="87"/>
      <c r="QHD23" s="87"/>
      <c r="QHE23" s="87"/>
      <c r="QHF23" s="87"/>
      <c r="QHG23" s="87"/>
      <c r="QHH23" s="87"/>
      <c r="QHI23" s="87"/>
      <c r="QHJ23" s="87"/>
      <c r="QHK23" s="87"/>
      <c r="QHL23" s="87"/>
      <c r="QHM23" s="87"/>
      <c r="QHN23" s="87"/>
      <c r="QHO23" s="87"/>
      <c r="QHP23" s="87"/>
      <c r="QHQ23" s="87"/>
      <c r="QHR23" s="87"/>
      <c r="QHS23" s="87"/>
      <c r="QHT23" s="87"/>
      <c r="QHU23" s="87"/>
      <c r="QHV23" s="87"/>
      <c r="QHW23" s="87"/>
      <c r="QHX23" s="87"/>
      <c r="QHY23" s="87"/>
      <c r="QHZ23" s="87"/>
      <c r="QIA23" s="87"/>
      <c r="QIB23" s="87"/>
      <c r="QIC23" s="87"/>
      <c r="QID23" s="87"/>
      <c r="QIE23" s="87"/>
      <c r="QIF23" s="87"/>
      <c r="QIG23" s="87"/>
      <c r="QIH23" s="87"/>
      <c r="QII23" s="87"/>
      <c r="QIJ23" s="87"/>
      <c r="QIK23" s="87"/>
      <c r="QIL23" s="87"/>
      <c r="QIM23" s="87"/>
      <c r="QIN23" s="87"/>
      <c r="QIO23" s="87"/>
      <c r="QIP23" s="87"/>
      <c r="QIQ23" s="87"/>
      <c r="QIR23" s="87"/>
      <c r="QIS23" s="87"/>
      <c r="QIT23" s="87"/>
      <c r="QIU23" s="87"/>
      <c r="QIV23" s="87"/>
      <c r="QIW23" s="87"/>
      <c r="QIX23" s="87"/>
      <c r="QIY23" s="87"/>
      <c r="QIZ23" s="87"/>
      <c r="QJA23" s="87"/>
      <c r="QJB23" s="87"/>
      <c r="QJC23" s="87"/>
      <c r="QJD23" s="87"/>
      <c r="QJE23" s="87"/>
      <c r="QJF23" s="87"/>
      <c r="QJG23" s="87"/>
      <c r="QJH23" s="87"/>
      <c r="QJI23" s="87"/>
      <c r="QJJ23" s="87"/>
      <c r="QJK23" s="87"/>
      <c r="QJL23" s="87"/>
      <c r="QJM23" s="87"/>
      <c r="QJN23" s="87"/>
      <c r="QJO23" s="87"/>
      <c r="QJP23" s="87"/>
      <c r="QJQ23" s="87"/>
      <c r="QJR23" s="87"/>
      <c r="QJS23" s="87"/>
      <c r="QJT23" s="87"/>
      <c r="QJU23" s="87"/>
      <c r="QJV23" s="87"/>
      <c r="QJW23" s="87"/>
      <c r="QJX23" s="87"/>
      <c r="QJY23" s="87"/>
      <c r="QJZ23" s="87"/>
      <c r="QKA23" s="87"/>
      <c r="QKB23" s="87"/>
      <c r="QKC23" s="87"/>
      <c r="QKD23" s="87"/>
      <c r="QKE23" s="87"/>
      <c r="QKF23" s="87"/>
      <c r="QKG23" s="87"/>
      <c r="QKH23" s="87"/>
      <c r="QKI23" s="87"/>
      <c r="QKJ23" s="87"/>
      <c r="QKK23" s="87"/>
      <c r="QKL23" s="87"/>
      <c r="QKM23" s="87"/>
      <c r="QKN23" s="87"/>
      <c r="QKO23" s="87"/>
      <c r="QKP23" s="87"/>
      <c r="QKQ23" s="87"/>
      <c r="QKR23" s="87"/>
      <c r="QKS23" s="87"/>
      <c r="QKT23" s="87"/>
      <c r="QKU23" s="87"/>
      <c r="QKV23" s="87"/>
      <c r="QKW23" s="87"/>
      <c r="QKX23" s="87"/>
      <c r="QKY23" s="87"/>
      <c r="QKZ23" s="87"/>
      <c r="QLA23" s="87"/>
      <c r="QLB23" s="87"/>
      <c r="QLC23" s="87"/>
      <c r="QLD23" s="87"/>
      <c r="QLE23" s="87"/>
      <c r="QLF23" s="87"/>
      <c r="QLG23" s="87"/>
      <c r="QLH23" s="87"/>
      <c r="QLI23" s="87"/>
      <c r="QLJ23" s="87"/>
      <c r="QLK23" s="87"/>
      <c r="QLL23" s="87"/>
      <c r="QLM23" s="87"/>
      <c r="QLN23" s="87"/>
      <c r="QLO23" s="87"/>
      <c r="QLP23" s="87"/>
      <c r="QLQ23" s="87"/>
      <c r="QLR23" s="87"/>
      <c r="QLS23" s="87"/>
      <c r="QLT23" s="87"/>
      <c r="QLU23" s="87"/>
      <c r="QLV23" s="87"/>
      <c r="QLW23" s="87"/>
      <c r="QLX23" s="87"/>
      <c r="QLY23" s="87"/>
      <c r="QLZ23" s="87"/>
      <c r="QMA23" s="87"/>
      <c r="QMB23" s="87"/>
      <c r="QMC23" s="87"/>
      <c r="QMD23" s="87"/>
      <c r="QME23" s="87"/>
      <c r="QMF23" s="87"/>
      <c r="QMG23" s="87"/>
      <c r="QMH23" s="87"/>
      <c r="QMI23" s="87"/>
      <c r="QMJ23" s="87"/>
      <c r="QMK23" s="87"/>
      <c r="QML23" s="87"/>
      <c r="QMM23" s="87"/>
      <c r="QMN23" s="87"/>
      <c r="QMO23" s="87"/>
      <c r="QMP23" s="87"/>
      <c r="QMQ23" s="87"/>
      <c r="QMR23" s="87"/>
      <c r="QMS23" s="87"/>
      <c r="QMT23" s="87"/>
      <c r="QMU23" s="87"/>
      <c r="QMV23" s="87"/>
      <c r="QMW23" s="87"/>
      <c r="QMX23" s="87"/>
      <c r="QMY23" s="87"/>
      <c r="QMZ23" s="87"/>
      <c r="QNA23" s="87"/>
      <c r="QNB23" s="87"/>
      <c r="QNC23" s="87"/>
      <c r="QND23" s="87"/>
      <c r="QNE23" s="87"/>
      <c r="QNF23" s="87"/>
      <c r="QNG23" s="87"/>
      <c r="QNH23" s="87"/>
      <c r="QNI23" s="87"/>
      <c r="QNJ23" s="87"/>
      <c r="QNK23" s="87"/>
      <c r="QNL23" s="87"/>
      <c r="QNM23" s="87"/>
      <c r="QNN23" s="87"/>
      <c r="QNO23" s="87"/>
      <c r="QNP23" s="87"/>
      <c r="QNQ23" s="87"/>
      <c r="QNR23" s="87"/>
      <c r="QNS23" s="87"/>
      <c r="QNT23" s="87"/>
      <c r="QNU23" s="87"/>
      <c r="QNV23" s="87"/>
      <c r="QNW23" s="87"/>
      <c r="QNX23" s="87"/>
      <c r="QNY23" s="87"/>
      <c r="QNZ23" s="87"/>
      <c r="QOA23" s="87"/>
      <c r="QOB23" s="87"/>
      <c r="QOC23" s="87"/>
      <c r="QOD23" s="87"/>
      <c r="QOE23" s="87"/>
      <c r="QOF23" s="87"/>
      <c r="QOG23" s="87"/>
      <c r="QOH23" s="87"/>
      <c r="QOI23" s="87"/>
      <c r="QOJ23" s="87"/>
      <c r="QOK23" s="87"/>
      <c r="QOL23" s="87"/>
      <c r="QOM23" s="87"/>
      <c r="QON23" s="87"/>
      <c r="QOO23" s="87"/>
      <c r="QOP23" s="87"/>
      <c r="QOQ23" s="87"/>
      <c r="QOR23" s="87"/>
      <c r="QOS23" s="87"/>
      <c r="QOT23" s="87"/>
      <c r="QOU23" s="87"/>
      <c r="QOV23" s="87"/>
      <c r="QOW23" s="87"/>
      <c r="QOX23" s="87"/>
      <c r="QOY23" s="87"/>
      <c r="QOZ23" s="87"/>
      <c r="QPA23" s="87"/>
      <c r="QPB23" s="87"/>
      <c r="QPC23" s="87"/>
      <c r="QPD23" s="87"/>
      <c r="QPE23" s="87"/>
      <c r="QPF23" s="87"/>
      <c r="QPG23" s="87"/>
      <c r="QPH23" s="87"/>
      <c r="QPI23" s="87"/>
      <c r="QPJ23" s="87"/>
      <c r="QPK23" s="87"/>
      <c r="QPL23" s="87"/>
      <c r="QPM23" s="87"/>
      <c r="QPN23" s="87"/>
      <c r="QPO23" s="87"/>
      <c r="QPP23" s="87"/>
      <c r="QPQ23" s="87"/>
      <c r="QPR23" s="87"/>
      <c r="QPS23" s="87"/>
      <c r="QPT23" s="87"/>
      <c r="QPU23" s="87"/>
      <c r="QPV23" s="87"/>
      <c r="QPW23" s="87"/>
      <c r="QPX23" s="87"/>
      <c r="QPY23" s="87"/>
      <c r="QPZ23" s="87"/>
      <c r="QQA23" s="87"/>
      <c r="QQB23" s="87"/>
      <c r="QQC23" s="87"/>
      <c r="QQD23" s="87"/>
      <c r="QQE23" s="87"/>
      <c r="QQF23" s="87"/>
      <c r="QQG23" s="87"/>
      <c r="QQH23" s="87"/>
      <c r="QQI23" s="87"/>
      <c r="QQJ23" s="87"/>
      <c r="QQK23" s="87"/>
      <c r="QQL23" s="87"/>
      <c r="QQM23" s="87"/>
      <c r="QQN23" s="87"/>
      <c r="QQO23" s="87"/>
      <c r="QQP23" s="87"/>
      <c r="QQQ23" s="87"/>
      <c r="QQR23" s="87"/>
      <c r="QQS23" s="87"/>
      <c r="QQT23" s="87"/>
      <c r="QQU23" s="87"/>
      <c r="QQV23" s="87"/>
      <c r="QQW23" s="87"/>
      <c r="QQX23" s="87"/>
      <c r="QQY23" s="87"/>
      <c r="QQZ23" s="87"/>
      <c r="QRA23" s="87"/>
      <c r="QRB23" s="87"/>
      <c r="QRC23" s="87"/>
      <c r="QRD23" s="87"/>
      <c r="QRE23" s="87"/>
      <c r="QRF23" s="87"/>
      <c r="QRG23" s="87"/>
      <c r="QRH23" s="87"/>
      <c r="QRI23" s="87"/>
      <c r="QRJ23" s="87"/>
      <c r="QRK23" s="87"/>
      <c r="QRL23" s="87"/>
      <c r="QRM23" s="87"/>
      <c r="QRN23" s="87"/>
      <c r="QRO23" s="87"/>
      <c r="QRP23" s="87"/>
      <c r="QRQ23" s="87"/>
      <c r="QRR23" s="87"/>
      <c r="QRS23" s="87"/>
      <c r="QRT23" s="87"/>
      <c r="QRU23" s="87"/>
      <c r="QRV23" s="87"/>
      <c r="QRW23" s="87"/>
      <c r="QRX23" s="87"/>
      <c r="QRY23" s="87"/>
      <c r="QRZ23" s="87"/>
      <c r="QSA23" s="87"/>
      <c r="QSB23" s="87"/>
      <c r="QSC23" s="87"/>
      <c r="QSD23" s="87"/>
      <c r="QSE23" s="87"/>
      <c r="QSF23" s="87"/>
      <c r="QSG23" s="87"/>
      <c r="QSH23" s="87"/>
      <c r="QSI23" s="87"/>
      <c r="QSJ23" s="87"/>
      <c r="QSK23" s="87"/>
      <c r="QSL23" s="87"/>
      <c r="QSM23" s="87"/>
      <c r="QSN23" s="87"/>
      <c r="QSO23" s="87"/>
      <c r="QSP23" s="87"/>
      <c r="QSQ23" s="87"/>
      <c r="QSR23" s="87"/>
      <c r="QSS23" s="87"/>
      <c r="QST23" s="87"/>
      <c r="QSU23" s="87"/>
      <c r="QSV23" s="87"/>
      <c r="QSW23" s="87"/>
      <c r="QSX23" s="87"/>
      <c r="QSY23" s="87"/>
      <c r="QSZ23" s="87"/>
      <c r="QTA23" s="87"/>
      <c r="QTB23" s="87"/>
      <c r="QTC23" s="87"/>
      <c r="QTD23" s="87"/>
      <c r="QTE23" s="87"/>
      <c r="QTF23" s="87"/>
      <c r="QTG23" s="87"/>
      <c r="QTH23" s="87"/>
      <c r="QTI23" s="87"/>
      <c r="QTJ23" s="87"/>
      <c r="QTK23" s="87"/>
      <c r="QTL23" s="87"/>
      <c r="QTM23" s="87"/>
      <c r="QTN23" s="87"/>
      <c r="QTO23" s="87"/>
      <c r="QTP23" s="87"/>
      <c r="QTQ23" s="87"/>
      <c r="QTR23" s="87"/>
      <c r="QTS23" s="87"/>
      <c r="QTT23" s="87"/>
      <c r="QTU23" s="87"/>
      <c r="QTV23" s="87"/>
      <c r="QTW23" s="87"/>
      <c r="QTX23" s="87"/>
      <c r="QTY23" s="87"/>
      <c r="QTZ23" s="87"/>
      <c r="QUA23" s="87"/>
      <c r="QUB23" s="87"/>
      <c r="QUC23" s="87"/>
      <c r="QUD23" s="87"/>
      <c r="QUE23" s="87"/>
      <c r="QUF23" s="87"/>
      <c r="QUG23" s="87"/>
      <c r="QUH23" s="87"/>
      <c r="QUI23" s="87"/>
      <c r="QUJ23" s="87"/>
      <c r="QUK23" s="87"/>
      <c r="QUL23" s="87"/>
      <c r="QUM23" s="87"/>
      <c r="QUN23" s="87"/>
      <c r="QUO23" s="87"/>
      <c r="QUP23" s="87"/>
      <c r="QUQ23" s="87"/>
      <c r="QUR23" s="87"/>
      <c r="QUS23" s="87"/>
      <c r="QUT23" s="87"/>
      <c r="QUU23" s="87"/>
      <c r="QUV23" s="87"/>
      <c r="QUW23" s="87"/>
      <c r="QUX23" s="87"/>
      <c r="QUY23" s="87"/>
      <c r="QUZ23" s="87"/>
      <c r="QVA23" s="87"/>
      <c r="QVB23" s="87"/>
      <c r="QVC23" s="87"/>
      <c r="QVD23" s="87"/>
      <c r="QVE23" s="87"/>
      <c r="QVF23" s="87"/>
      <c r="QVG23" s="87"/>
      <c r="QVH23" s="87"/>
      <c r="QVI23" s="87"/>
      <c r="QVJ23" s="87"/>
      <c r="QVK23" s="87"/>
      <c r="QVL23" s="87"/>
      <c r="QVM23" s="87"/>
      <c r="QVN23" s="87"/>
      <c r="QVO23" s="87"/>
      <c r="QVP23" s="87"/>
      <c r="QVQ23" s="87"/>
      <c r="QVR23" s="87"/>
      <c r="QVS23" s="87"/>
      <c r="QVT23" s="87"/>
      <c r="QVU23" s="87"/>
      <c r="QVV23" s="87"/>
      <c r="QVW23" s="87"/>
      <c r="QVX23" s="87"/>
      <c r="QVY23" s="87"/>
      <c r="QVZ23" s="87"/>
      <c r="QWA23" s="87"/>
      <c r="QWB23" s="87"/>
      <c r="QWC23" s="87"/>
      <c r="QWD23" s="87"/>
      <c r="QWE23" s="87"/>
      <c r="QWF23" s="87"/>
      <c r="QWG23" s="87"/>
      <c r="QWH23" s="87"/>
      <c r="QWI23" s="87"/>
      <c r="QWJ23" s="87"/>
      <c r="QWK23" s="87"/>
      <c r="QWL23" s="87"/>
      <c r="QWM23" s="87"/>
      <c r="QWN23" s="87"/>
      <c r="QWO23" s="87"/>
      <c r="QWP23" s="87"/>
      <c r="QWQ23" s="87"/>
      <c r="QWR23" s="87"/>
      <c r="QWS23" s="87"/>
      <c r="QWT23" s="87"/>
      <c r="QWU23" s="87"/>
      <c r="QWV23" s="87"/>
      <c r="QWW23" s="87"/>
      <c r="QWX23" s="87"/>
      <c r="QWY23" s="87"/>
      <c r="QWZ23" s="87"/>
      <c r="QXA23" s="87"/>
      <c r="QXB23" s="87"/>
      <c r="QXC23" s="87"/>
      <c r="QXD23" s="87"/>
      <c r="QXE23" s="87"/>
      <c r="QXF23" s="87"/>
      <c r="QXG23" s="87"/>
      <c r="QXH23" s="87"/>
      <c r="QXI23" s="87"/>
      <c r="QXJ23" s="87"/>
      <c r="QXK23" s="87"/>
      <c r="QXL23" s="87"/>
      <c r="QXM23" s="87"/>
      <c r="QXN23" s="87"/>
      <c r="QXO23" s="87"/>
      <c r="QXP23" s="87"/>
      <c r="QXQ23" s="87"/>
      <c r="QXR23" s="87"/>
      <c r="QXS23" s="87"/>
      <c r="QXT23" s="87"/>
      <c r="QXU23" s="87"/>
      <c r="QXV23" s="87"/>
      <c r="QXW23" s="87"/>
      <c r="QXX23" s="87"/>
      <c r="QXY23" s="87"/>
      <c r="QXZ23" s="87"/>
      <c r="QYA23" s="87"/>
      <c r="QYB23" s="87"/>
      <c r="QYC23" s="87"/>
      <c r="QYD23" s="87"/>
      <c r="QYE23" s="87"/>
      <c r="QYF23" s="87"/>
      <c r="QYG23" s="87"/>
      <c r="QYH23" s="87"/>
      <c r="QYI23" s="87"/>
      <c r="QYJ23" s="87"/>
      <c r="QYK23" s="87"/>
      <c r="QYL23" s="87"/>
      <c r="QYM23" s="87"/>
      <c r="QYN23" s="87"/>
      <c r="QYO23" s="87"/>
      <c r="QYP23" s="87"/>
      <c r="QYQ23" s="87"/>
      <c r="QYR23" s="87"/>
      <c r="QYS23" s="87"/>
      <c r="QYT23" s="87"/>
      <c r="QYU23" s="87"/>
      <c r="QYV23" s="87"/>
      <c r="QYW23" s="87"/>
      <c r="QYX23" s="87"/>
      <c r="QYY23" s="87"/>
      <c r="QYZ23" s="87"/>
      <c r="QZA23" s="87"/>
      <c r="QZB23" s="87"/>
      <c r="QZC23" s="87"/>
      <c r="QZD23" s="87"/>
      <c r="QZE23" s="87"/>
      <c r="QZF23" s="87"/>
      <c r="QZG23" s="87"/>
      <c r="QZH23" s="87"/>
      <c r="QZI23" s="87"/>
      <c r="QZJ23" s="87"/>
      <c r="QZK23" s="87"/>
      <c r="QZL23" s="87"/>
      <c r="QZM23" s="87"/>
      <c r="QZN23" s="87"/>
      <c r="QZO23" s="87"/>
      <c r="QZP23" s="87"/>
      <c r="QZQ23" s="87"/>
      <c r="QZR23" s="87"/>
      <c r="QZS23" s="87"/>
      <c r="QZT23" s="87"/>
      <c r="QZU23" s="87"/>
      <c r="QZV23" s="87"/>
      <c r="QZW23" s="87"/>
      <c r="QZX23" s="87"/>
      <c r="QZY23" s="87"/>
      <c r="QZZ23" s="87"/>
      <c r="RAA23" s="87"/>
      <c r="RAB23" s="87"/>
      <c r="RAC23" s="87"/>
      <c r="RAD23" s="87"/>
      <c r="RAE23" s="87"/>
      <c r="RAF23" s="87"/>
      <c r="RAG23" s="87"/>
      <c r="RAH23" s="87"/>
      <c r="RAI23" s="87"/>
      <c r="RAJ23" s="87"/>
      <c r="RAK23" s="87"/>
      <c r="RAL23" s="87"/>
      <c r="RAM23" s="87"/>
      <c r="RAN23" s="87"/>
      <c r="RAO23" s="87"/>
      <c r="RAP23" s="87"/>
      <c r="RAQ23" s="87"/>
      <c r="RAR23" s="87"/>
      <c r="RAS23" s="87"/>
      <c r="RAT23" s="87"/>
      <c r="RAU23" s="87"/>
      <c r="RAV23" s="87"/>
      <c r="RAW23" s="87"/>
      <c r="RAX23" s="87"/>
      <c r="RAY23" s="87"/>
      <c r="RAZ23" s="87"/>
      <c r="RBA23" s="87"/>
      <c r="RBB23" s="87"/>
      <c r="RBC23" s="87"/>
      <c r="RBD23" s="87"/>
      <c r="RBE23" s="87"/>
      <c r="RBF23" s="87"/>
      <c r="RBG23" s="87"/>
      <c r="RBH23" s="87"/>
      <c r="RBI23" s="87"/>
      <c r="RBJ23" s="87"/>
      <c r="RBK23" s="87"/>
      <c r="RBL23" s="87"/>
      <c r="RBM23" s="87"/>
      <c r="RBN23" s="87"/>
      <c r="RBO23" s="87"/>
      <c r="RBP23" s="87"/>
      <c r="RBQ23" s="87"/>
      <c r="RBR23" s="87"/>
      <c r="RBS23" s="87"/>
      <c r="RBT23" s="87"/>
      <c r="RBU23" s="87"/>
      <c r="RBV23" s="87"/>
      <c r="RBW23" s="87"/>
      <c r="RBX23" s="87"/>
      <c r="RBY23" s="87"/>
      <c r="RBZ23" s="87"/>
      <c r="RCA23" s="87"/>
      <c r="RCB23" s="87"/>
      <c r="RCC23" s="87"/>
      <c r="RCD23" s="87"/>
      <c r="RCE23" s="87"/>
      <c r="RCF23" s="87"/>
      <c r="RCG23" s="87"/>
      <c r="RCH23" s="87"/>
      <c r="RCI23" s="87"/>
      <c r="RCJ23" s="87"/>
      <c r="RCK23" s="87"/>
      <c r="RCL23" s="87"/>
      <c r="RCM23" s="87"/>
      <c r="RCN23" s="87"/>
      <c r="RCO23" s="87"/>
      <c r="RCP23" s="87"/>
      <c r="RCQ23" s="87"/>
      <c r="RCR23" s="87"/>
      <c r="RCS23" s="87"/>
      <c r="RCT23" s="87"/>
      <c r="RCU23" s="87"/>
      <c r="RCV23" s="87"/>
      <c r="RCW23" s="87"/>
      <c r="RCX23" s="87"/>
      <c r="RCY23" s="87"/>
      <c r="RCZ23" s="87"/>
      <c r="RDA23" s="87"/>
      <c r="RDB23" s="87"/>
      <c r="RDC23" s="87"/>
      <c r="RDD23" s="87"/>
      <c r="RDE23" s="87"/>
      <c r="RDF23" s="87"/>
      <c r="RDG23" s="87"/>
      <c r="RDH23" s="87"/>
      <c r="RDI23" s="87"/>
      <c r="RDJ23" s="87"/>
      <c r="RDK23" s="87"/>
      <c r="RDL23" s="87"/>
      <c r="RDM23" s="87"/>
      <c r="RDN23" s="87"/>
      <c r="RDO23" s="87"/>
      <c r="RDP23" s="87"/>
      <c r="RDQ23" s="87"/>
      <c r="RDR23" s="87"/>
      <c r="RDS23" s="87"/>
      <c r="RDT23" s="87"/>
      <c r="RDU23" s="87"/>
      <c r="RDV23" s="87"/>
      <c r="RDW23" s="87"/>
      <c r="RDX23" s="87"/>
      <c r="RDY23" s="87"/>
      <c r="RDZ23" s="87"/>
      <c r="REA23" s="87"/>
      <c r="REB23" s="87"/>
      <c r="REC23" s="87"/>
      <c r="RED23" s="87"/>
      <c r="REE23" s="87"/>
      <c r="REF23" s="87"/>
      <c r="REG23" s="87"/>
      <c r="REH23" s="87"/>
      <c r="REI23" s="87"/>
      <c r="REJ23" s="87"/>
      <c r="REK23" s="87"/>
      <c r="REL23" s="87"/>
      <c r="REM23" s="87"/>
      <c r="REN23" s="87"/>
      <c r="REO23" s="87"/>
      <c r="REP23" s="87"/>
      <c r="REQ23" s="87"/>
      <c r="RER23" s="87"/>
      <c r="RES23" s="87"/>
      <c r="RET23" s="87"/>
      <c r="REU23" s="87"/>
      <c r="REV23" s="87"/>
      <c r="REW23" s="87"/>
      <c r="REX23" s="87"/>
      <c r="REY23" s="87"/>
      <c r="REZ23" s="87"/>
      <c r="RFA23" s="87"/>
      <c r="RFB23" s="87"/>
      <c r="RFC23" s="87"/>
      <c r="RFD23" s="87"/>
      <c r="RFE23" s="87"/>
      <c r="RFF23" s="87"/>
      <c r="RFG23" s="87"/>
      <c r="RFH23" s="87"/>
      <c r="RFI23" s="87"/>
      <c r="RFJ23" s="87"/>
      <c r="RFK23" s="87"/>
      <c r="RFL23" s="87"/>
      <c r="RFM23" s="87"/>
      <c r="RFN23" s="87"/>
      <c r="RFO23" s="87"/>
      <c r="RFP23" s="87"/>
      <c r="RFQ23" s="87"/>
      <c r="RFR23" s="87"/>
      <c r="RFS23" s="87"/>
      <c r="RFT23" s="87"/>
      <c r="RFU23" s="87"/>
      <c r="RFV23" s="87"/>
      <c r="RFW23" s="87"/>
      <c r="RFX23" s="87"/>
      <c r="RFY23" s="87"/>
      <c r="RFZ23" s="87"/>
      <c r="RGA23" s="87"/>
      <c r="RGB23" s="87"/>
      <c r="RGC23" s="87"/>
      <c r="RGD23" s="87"/>
      <c r="RGE23" s="87"/>
      <c r="RGF23" s="87"/>
      <c r="RGG23" s="87"/>
      <c r="RGH23" s="87"/>
      <c r="RGI23" s="87"/>
      <c r="RGJ23" s="87"/>
      <c r="RGK23" s="87"/>
      <c r="RGL23" s="87"/>
      <c r="RGM23" s="87"/>
      <c r="RGN23" s="87"/>
      <c r="RGO23" s="87"/>
      <c r="RGP23" s="87"/>
      <c r="RGQ23" s="87"/>
      <c r="RGR23" s="87"/>
      <c r="RGS23" s="87"/>
      <c r="RGT23" s="87"/>
      <c r="RGU23" s="87"/>
      <c r="RGV23" s="87"/>
      <c r="RGW23" s="87"/>
      <c r="RGX23" s="87"/>
      <c r="RGY23" s="87"/>
      <c r="RGZ23" s="87"/>
      <c r="RHA23" s="87"/>
      <c r="RHB23" s="87"/>
      <c r="RHC23" s="87"/>
      <c r="RHD23" s="87"/>
      <c r="RHE23" s="87"/>
      <c r="RHF23" s="87"/>
      <c r="RHG23" s="87"/>
      <c r="RHH23" s="87"/>
      <c r="RHI23" s="87"/>
      <c r="RHJ23" s="87"/>
      <c r="RHK23" s="87"/>
      <c r="RHL23" s="87"/>
      <c r="RHM23" s="87"/>
      <c r="RHN23" s="87"/>
      <c r="RHO23" s="87"/>
      <c r="RHP23" s="87"/>
      <c r="RHQ23" s="87"/>
      <c r="RHR23" s="87"/>
      <c r="RHS23" s="87"/>
      <c r="RHT23" s="87"/>
      <c r="RHU23" s="87"/>
      <c r="RHV23" s="87"/>
      <c r="RHW23" s="87"/>
      <c r="RHX23" s="87"/>
      <c r="RHY23" s="87"/>
      <c r="RHZ23" s="87"/>
      <c r="RIA23" s="87"/>
      <c r="RIB23" s="87"/>
      <c r="RIC23" s="87"/>
      <c r="RID23" s="87"/>
      <c r="RIE23" s="87"/>
      <c r="RIF23" s="87"/>
      <c r="RIG23" s="87"/>
      <c r="RIH23" s="87"/>
      <c r="RII23" s="87"/>
      <c r="RIJ23" s="87"/>
      <c r="RIK23" s="87"/>
      <c r="RIL23" s="87"/>
      <c r="RIM23" s="87"/>
      <c r="RIN23" s="87"/>
      <c r="RIO23" s="87"/>
      <c r="RIP23" s="87"/>
      <c r="RIQ23" s="87"/>
      <c r="RIR23" s="87"/>
      <c r="RIS23" s="87"/>
      <c r="RIT23" s="87"/>
      <c r="RIU23" s="87"/>
      <c r="RIV23" s="87"/>
      <c r="RIW23" s="87"/>
      <c r="RIX23" s="87"/>
      <c r="RIY23" s="87"/>
      <c r="RIZ23" s="87"/>
      <c r="RJA23" s="87"/>
      <c r="RJB23" s="87"/>
      <c r="RJC23" s="87"/>
      <c r="RJD23" s="87"/>
      <c r="RJE23" s="87"/>
      <c r="RJF23" s="87"/>
      <c r="RJG23" s="87"/>
      <c r="RJH23" s="87"/>
      <c r="RJI23" s="87"/>
      <c r="RJJ23" s="87"/>
      <c r="RJK23" s="87"/>
      <c r="RJL23" s="87"/>
      <c r="RJM23" s="87"/>
      <c r="RJN23" s="87"/>
      <c r="RJO23" s="87"/>
      <c r="RJP23" s="87"/>
      <c r="RJQ23" s="87"/>
      <c r="RJR23" s="87"/>
      <c r="RJS23" s="87"/>
      <c r="RJT23" s="87"/>
      <c r="RJU23" s="87"/>
      <c r="RJV23" s="87"/>
      <c r="RJW23" s="87"/>
      <c r="RJX23" s="87"/>
      <c r="RJY23" s="87"/>
      <c r="RJZ23" s="87"/>
      <c r="RKA23" s="87"/>
      <c r="RKB23" s="87"/>
      <c r="RKC23" s="87"/>
      <c r="RKD23" s="87"/>
      <c r="RKE23" s="87"/>
      <c r="RKF23" s="87"/>
      <c r="RKG23" s="87"/>
      <c r="RKH23" s="87"/>
      <c r="RKI23" s="87"/>
      <c r="RKJ23" s="87"/>
      <c r="RKK23" s="87"/>
      <c r="RKL23" s="87"/>
      <c r="RKM23" s="87"/>
      <c r="RKN23" s="87"/>
      <c r="RKO23" s="87"/>
      <c r="RKP23" s="87"/>
      <c r="RKQ23" s="87"/>
      <c r="RKR23" s="87"/>
      <c r="RKS23" s="87"/>
      <c r="RKT23" s="87"/>
      <c r="RKU23" s="87"/>
      <c r="RKV23" s="87"/>
      <c r="RKW23" s="87"/>
      <c r="RKX23" s="87"/>
      <c r="RKY23" s="87"/>
      <c r="RKZ23" s="87"/>
      <c r="RLA23" s="87"/>
      <c r="RLB23" s="87"/>
      <c r="RLC23" s="87"/>
      <c r="RLD23" s="87"/>
      <c r="RLE23" s="87"/>
      <c r="RLF23" s="87"/>
      <c r="RLG23" s="87"/>
      <c r="RLH23" s="87"/>
      <c r="RLI23" s="87"/>
      <c r="RLJ23" s="87"/>
      <c r="RLK23" s="87"/>
      <c r="RLL23" s="87"/>
      <c r="RLM23" s="87"/>
      <c r="RLN23" s="87"/>
      <c r="RLO23" s="87"/>
      <c r="RLP23" s="87"/>
      <c r="RLQ23" s="87"/>
      <c r="RLR23" s="87"/>
      <c r="RLS23" s="87"/>
      <c r="RLT23" s="87"/>
      <c r="RLU23" s="87"/>
      <c r="RLV23" s="87"/>
      <c r="RLW23" s="87"/>
      <c r="RLX23" s="87"/>
      <c r="RLY23" s="87"/>
      <c r="RLZ23" s="87"/>
      <c r="RMA23" s="87"/>
      <c r="RMB23" s="87"/>
      <c r="RMC23" s="87"/>
      <c r="RMD23" s="87"/>
      <c r="RME23" s="87"/>
      <c r="RMF23" s="87"/>
      <c r="RMG23" s="87"/>
      <c r="RMH23" s="87"/>
      <c r="RMI23" s="87"/>
      <c r="RMJ23" s="87"/>
      <c r="RMK23" s="87"/>
      <c r="RML23" s="87"/>
      <c r="RMM23" s="87"/>
      <c r="RMN23" s="87"/>
      <c r="RMO23" s="87"/>
      <c r="RMP23" s="87"/>
      <c r="RMQ23" s="87"/>
      <c r="RMR23" s="87"/>
      <c r="RMS23" s="87"/>
      <c r="RMT23" s="87"/>
      <c r="RMU23" s="87"/>
      <c r="RMV23" s="87"/>
      <c r="RMW23" s="87"/>
      <c r="RMX23" s="87"/>
      <c r="RMY23" s="87"/>
      <c r="RMZ23" s="87"/>
      <c r="RNA23" s="87"/>
      <c r="RNB23" s="87"/>
      <c r="RNC23" s="87"/>
      <c r="RND23" s="87"/>
      <c r="RNE23" s="87"/>
      <c r="RNF23" s="87"/>
      <c r="RNG23" s="87"/>
      <c r="RNH23" s="87"/>
      <c r="RNI23" s="87"/>
      <c r="RNJ23" s="87"/>
      <c r="RNK23" s="87"/>
      <c r="RNL23" s="87"/>
      <c r="RNM23" s="87"/>
      <c r="RNN23" s="87"/>
      <c r="RNO23" s="87"/>
      <c r="RNP23" s="87"/>
      <c r="RNQ23" s="87"/>
      <c r="RNR23" s="87"/>
      <c r="RNS23" s="87"/>
      <c r="RNT23" s="87"/>
      <c r="RNU23" s="87"/>
      <c r="RNV23" s="87"/>
      <c r="RNW23" s="87"/>
      <c r="RNX23" s="87"/>
      <c r="RNY23" s="87"/>
      <c r="RNZ23" s="87"/>
      <c r="ROA23" s="87"/>
      <c r="ROB23" s="87"/>
      <c r="ROC23" s="87"/>
      <c r="ROD23" s="87"/>
      <c r="ROE23" s="87"/>
      <c r="ROF23" s="87"/>
      <c r="ROG23" s="87"/>
      <c r="ROH23" s="87"/>
      <c r="ROI23" s="87"/>
      <c r="ROJ23" s="87"/>
      <c r="ROK23" s="87"/>
      <c r="ROL23" s="87"/>
      <c r="ROM23" s="87"/>
      <c r="RON23" s="87"/>
      <c r="ROO23" s="87"/>
      <c r="ROP23" s="87"/>
      <c r="ROQ23" s="87"/>
      <c r="ROR23" s="87"/>
      <c r="ROS23" s="87"/>
      <c r="ROT23" s="87"/>
      <c r="ROU23" s="87"/>
      <c r="ROV23" s="87"/>
      <c r="ROW23" s="87"/>
      <c r="ROX23" s="87"/>
      <c r="ROY23" s="87"/>
      <c r="ROZ23" s="87"/>
      <c r="RPA23" s="87"/>
      <c r="RPB23" s="87"/>
      <c r="RPC23" s="87"/>
      <c r="RPD23" s="87"/>
      <c r="RPE23" s="87"/>
      <c r="RPF23" s="87"/>
      <c r="RPG23" s="87"/>
      <c r="RPH23" s="87"/>
      <c r="RPI23" s="87"/>
      <c r="RPJ23" s="87"/>
      <c r="RPK23" s="87"/>
      <c r="RPL23" s="87"/>
      <c r="RPM23" s="87"/>
      <c r="RPN23" s="87"/>
      <c r="RPO23" s="87"/>
      <c r="RPP23" s="87"/>
      <c r="RPQ23" s="87"/>
      <c r="RPR23" s="87"/>
      <c r="RPS23" s="87"/>
      <c r="RPT23" s="87"/>
      <c r="RPU23" s="87"/>
      <c r="RPV23" s="87"/>
      <c r="RPW23" s="87"/>
      <c r="RPX23" s="87"/>
      <c r="RPY23" s="87"/>
      <c r="RPZ23" s="87"/>
      <c r="RQA23" s="87"/>
      <c r="RQB23" s="87"/>
      <c r="RQC23" s="87"/>
      <c r="RQD23" s="87"/>
      <c r="RQE23" s="87"/>
      <c r="RQF23" s="87"/>
      <c r="RQG23" s="87"/>
      <c r="RQH23" s="87"/>
      <c r="RQI23" s="87"/>
      <c r="RQJ23" s="87"/>
      <c r="RQK23" s="87"/>
      <c r="RQL23" s="87"/>
      <c r="RQM23" s="87"/>
      <c r="RQN23" s="87"/>
      <c r="RQO23" s="87"/>
      <c r="RQP23" s="87"/>
      <c r="RQQ23" s="87"/>
      <c r="RQR23" s="87"/>
      <c r="RQS23" s="87"/>
      <c r="RQT23" s="87"/>
      <c r="RQU23" s="87"/>
      <c r="RQV23" s="87"/>
      <c r="RQW23" s="87"/>
      <c r="RQX23" s="87"/>
      <c r="RQY23" s="87"/>
      <c r="RQZ23" s="87"/>
      <c r="RRA23" s="87"/>
      <c r="RRB23" s="87"/>
      <c r="RRC23" s="87"/>
      <c r="RRD23" s="87"/>
      <c r="RRE23" s="87"/>
      <c r="RRF23" s="87"/>
      <c r="RRG23" s="87"/>
      <c r="RRH23" s="87"/>
      <c r="RRI23" s="87"/>
      <c r="RRJ23" s="87"/>
      <c r="RRK23" s="87"/>
      <c r="RRL23" s="87"/>
      <c r="RRM23" s="87"/>
      <c r="RRN23" s="87"/>
      <c r="RRO23" s="87"/>
      <c r="RRP23" s="87"/>
      <c r="RRQ23" s="87"/>
      <c r="RRR23" s="87"/>
      <c r="RRS23" s="87"/>
      <c r="RRT23" s="87"/>
      <c r="RRU23" s="87"/>
      <c r="RRV23" s="87"/>
      <c r="RRW23" s="87"/>
      <c r="RRX23" s="87"/>
      <c r="RRY23" s="87"/>
      <c r="RRZ23" s="87"/>
      <c r="RSA23" s="87"/>
      <c r="RSB23" s="87"/>
      <c r="RSC23" s="87"/>
      <c r="RSD23" s="87"/>
      <c r="RSE23" s="87"/>
      <c r="RSF23" s="87"/>
      <c r="RSG23" s="87"/>
      <c r="RSH23" s="87"/>
      <c r="RSI23" s="87"/>
      <c r="RSJ23" s="87"/>
      <c r="RSK23" s="87"/>
      <c r="RSL23" s="87"/>
      <c r="RSM23" s="87"/>
      <c r="RSN23" s="87"/>
      <c r="RSO23" s="87"/>
      <c r="RSP23" s="87"/>
      <c r="RSQ23" s="87"/>
      <c r="RSR23" s="87"/>
      <c r="RSS23" s="87"/>
      <c r="RST23" s="87"/>
      <c r="RSU23" s="87"/>
      <c r="RSV23" s="87"/>
      <c r="RSW23" s="87"/>
      <c r="RSX23" s="87"/>
      <c r="RSY23" s="87"/>
      <c r="RSZ23" s="87"/>
      <c r="RTA23" s="87"/>
      <c r="RTB23" s="87"/>
      <c r="RTC23" s="87"/>
      <c r="RTD23" s="87"/>
      <c r="RTE23" s="87"/>
      <c r="RTF23" s="87"/>
      <c r="RTG23" s="87"/>
      <c r="RTH23" s="87"/>
      <c r="RTI23" s="87"/>
      <c r="RTJ23" s="87"/>
      <c r="RTK23" s="87"/>
      <c r="RTL23" s="87"/>
      <c r="RTM23" s="87"/>
      <c r="RTN23" s="87"/>
      <c r="RTO23" s="87"/>
      <c r="RTP23" s="87"/>
      <c r="RTQ23" s="87"/>
      <c r="RTR23" s="87"/>
      <c r="RTS23" s="87"/>
      <c r="RTT23" s="87"/>
      <c r="RTU23" s="87"/>
      <c r="RTV23" s="87"/>
      <c r="RTW23" s="87"/>
      <c r="RTX23" s="87"/>
      <c r="RTY23" s="87"/>
      <c r="RTZ23" s="87"/>
      <c r="RUA23" s="87"/>
      <c r="RUB23" s="87"/>
      <c r="RUC23" s="87"/>
      <c r="RUD23" s="87"/>
      <c r="RUE23" s="87"/>
      <c r="RUF23" s="87"/>
      <c r="RUG23" s="87"/>
      <c r="RUH23" s="87"/>
      <c r="RUI23" s="87"/>
      <c r="RUJ23" s="87"/>
      <c r="RUK23" s="87"/>
      <c r="RUL23" s="87"/>
      <c r="RUM23" s="87"/>
      <c r="RUN23" s="87"/>
      <c r="RUO23" s="87"/>
      <c r="RUP23" s="87"/>
      <c r="RUQ23" s="87"/>
      <c r="RUR23" s="87"/>
      <c r="RUS23" s="87"/>
      <c r="RUT23" s="87"/>
      <c r="RUU23" s="87"/>
      <c r="RUV23" s="87"/>
      <c r="RUW23" s="87"/>
      <c r="RUX23" s="87"/>
      <c r="RUY23" s="87"/>
      <c r="RUZ23" s="87"/>
      <c r="RVA23" s="87"/>
      <c r="RVB23" s="87"/>
      <c r="RVC23" s="87"/>
      <c r="RVD23" s="87"/>
      <c r="RVE23" s="87"/>
      <c r="RVF23" s="87"/>
      <c r="RVG23" s="87"/>
      <c r="RVH23" s="87"/>
      <c r="RVI23" s="87"/>
      <c r="RVJ23" s="87"/>
      <c r="RVK23" s="87"/>
      <c r="RVL23" s="87"/>
      <c r="RVM23" s="87"/>
      <c r="RVN23" s="87"/>
      <c r="RVO23" s="87"/>
      <c r="RVP23" s="87"/>
      <c r="RVQ23" s="87"/>
      <c r="RVR23" s="87"/>
      <c r="RVS23" s="87"/>
      <c r="RVT23" s="87"/>
      <c r="RVU23" s="87"/>
      <c r="RVV23" s="87"/>
      <c r="RVW23" s="87"/>
      <c r="RVX23" s="87"/>
      <c r="RVY23" s="87"/>
      <c r="RVZ23" s="87"/>
      <c r="RWA23" s="87"/>
      <c r="RWB23" s="87"/>
      <c r="RWC23" s="87"/>
      <c r="RWD23" s="87"/>
      <c r="RWE23" s="87"/>
      <c r="RWF23" s="87"/>
      <c r="RWG23" s="87"/>
      <c r="RWH23" s="87"/>
      <c r="RWI23" s="87"/>
      <c r="RWJ23" s="87"/>
      <c r="RWK23" s="87"/>
      <c r="RWL23" s="87"/>
      <c r="RWM23" s="87"/>
      <c r="RWN23" s="87"/>
      <c r="RWO23" s="87"/>
      <c r="RWP23" s="87"/>
      <c r="RWQ23" s="87"/>
      <c r="RWR23" s="87"/>
      <c r="RWS23" s="87"/>
      <c r="RWT23" s="87"/>
      <c r="RWU23" s="87"/>
      <c r="RWV23" s="87"/>
      <c r="RWW23" s="87"/>
      <c r="RWX23" s="87"/>
      <c r="RWY23" s="87"/>
      <c r="RWZ23" s="87"/>
      <c r="RXA23" s="87"/>
      <c r="RXB23" s="87"/>
      <c r="RXC23" s="87"/>
      <c r="RXD23" s="87"/>
      <c r="RXE23" s="87"/>
      <c r="RXF23" s="87"/>
      <c r="RXG23" s="87"/>
      <c r="RXH23" s="87"/>
      <c r="RXI23" s="87"/>
      <c r="RXJ23" s="87"/>
      <c r="RXK23" s="87"/>
      <c r="RXL23" s="87"/>
      <c r="RXM23" s="87"/>
      <c r="RXN23" s="87"/>
      <c r="RXO23" s="87"/>
      <c r="RXP23" s="87"/>
      <c r="RXQ23" s="87"/>
      <c r="RXR23" s="87"/>
      <c r="RXS23" s="87"/>
      <c r="RXT23" s="87"/>
      <c r="RXU23" s="87"/>
      <c r="RXV23" s="87"/>
      <c r="RXW23" s="87"/>
      <c r="RXX23" s="87"/>
      <c r="RXY23" s="87"/>
      <c r="RXZ23" s="87"/>
      <c r="RYA23" s="87"/>
      <c r="RYB23" s="87"/>
      <c r="RYC23" s="87"/>
      <c r="RYD23" s="87"/>
      <c r="RYE23" s="87"/>
      <c r="RYF23" s="87"/>
      <c r="RYG23" s="87"/>
      <c r="RYH23" s="87"/>
      <c r="RYI23" s="87"/>
      <c r="RYJ23" s="87"/>
      <c r="RYK23" s="87"/>
      <c r="RYL23" s="87"/>
      <c r="RYM23" s="87"/>
      <c r="RYN23" s="87"/>
      <c r="RYO23" s="87"/>
      <c r="RYP23" s="87"/>
      <c r="RYQ23" s="87"/>
      <c r="RYR23" s="87"/>
      <c r="RYS23" s="87"/>
      <c r="RYT23" s="87"/>
      <c r="RYU23" s="87"/>
      <c r="RYV23" s="87"/>
      <c r="RYW23" s="87"/>
      <c r="RYX23" s="87"/>
      <c r="RYY23" s="87"/>
      <c r="RYZ23" s="87"/>
      <c r="RZA23" s="87"/>
      <c r="RZB23" s="87"/>
      <c r="RZC23" s="87"/>
      <c r="RZD23" s="87"/>
      <c r="RZE23" s="87"/>
      <c r="RZF23" s="87"/>
      <c r="RZG23" s="87"/>
      <c r="RZH23" s="87"/>
      <c r="RZI23" s="87"/>
      <c r="RZJ23" s="87"/>
      <c r="RZK23" s="87"/>
      <c r="RZL23" s="87"/>
      <c r="RZM23" s="87"/>
      <c r="RZN23" s="87"/>
      <c r="RZO23" s="87"/>
      <c r="RZP23" s="87"/>
      <c r="RZQ23" s="87"/>
      <c r="RZR23" s="87"/>
      <c r="RZS23" s="87"/>
      <c r="RZT23" s="87"/>
      <c r="RZU23" s="87"/>
      <c r="RZV23" s="87"/>
      <c r="RZW23" s="87"/>
      <c r="RZX23" s="87"/>
      <c r="RZY23" s="87"/>
      <c r="RZZ23" s="87"/>
      <c r="SAA23" s="87"/>
      <c r="SAB23" s="87"/>
      <c r="SAC23" s="87"/>
      <c r="SAD23" s="87"/>
      <c r="SAE23" s="87"/>
      <c r="SAF23" s="87"/>
      <c r="SAG23" s="87"/>
      <c r="SAH23" s="87"/>
      <c r="SAI23" s="87"/>
      <c r="SAJ23" s="87"/>
      <c r="SAK23" s="87"/>
      <c r="SAL23" s="87"/>
      <c r="SAM23" s="87"/>
      <c r="SAN23" s="87"/>
      <c r="SAO23" s="87"/>
      <c r="SAP23" s="87"/>
      <c r="SAQ23" s="87"/>
      <c r="SAR23" s="87"/>
      <c r="SAS23" s="87"/>
      <c r="SAT23" s="87"/>
      <c r="SAU23" s="87"/>
      <c r="SAV23" s="87"/>
      <c r="SAW23" s="87"/>
      <c r="SAX23" s="87"/>
      <c r="SAY23" s="87"/>
      <c r="SAZ23" s="87"/>
      <c r="SBA23" s="87"/>
      <c r="SBB23" s="87"/>
      <c r="SBC23" s="87"/>
      <c r="SBD23" s="87"/>
      <c r="SBE23" s="87"/>
      <c r="SBF23" s="87"/>
      <c r="SBG23" s="87"/>
      <c r="SBH23" s="87"/>
      <c r="SBI23" s="87"/>
      <c r="SBJ23" s="87"/>
      <c r="SBK23" s="87"/>
      <c r="SBL23" s="87"/>
      <c r="SBM23" s="87"/>
      <c r="SBN23" s="87"/>
      <c r="SBO23" s="87"/>
      <c r="SBP23" s="87"/>
      <c r="SBQ23" s="87"/>
      <c r="SBR23" s="87"/>
      <c r="SBS23" s="87"/>
      <c r="SBT23" s="87"/>
      <c r="SBU23" s="87"/>
      <c r="SBV23" s="87"/>
      <c r="SBW23" s="87"/>
      <c r="SBX23" s="87"/>
      <c r="SBY23" s="87"/>
      <c r="SBZ23" s="87"/>
      <c r="SCA23" s="87"/>
      <c r="SCB23" s="87"/>
      <c r="SCC23" s="87"/>
      <c r="SCD23" s="87"/>
      <c r="SCE23" s="87"/>
      <c r="SCF23" s="87"/>
      <c r="SCG23" s="87"/>
      <c r="SCH23" s="87"/>
      <c r="SCI23" s="87"/>
      <c r="SCJ23" s="87"/>
      <c r="SCK23" s="87"/>
      <c r="SCL23" s="87"/>
      <c r="SCM23" s="87"/>
      <c r="SCN23" s="87"/>
      <c r="SCO23" s="87"/>
      <c r="SCP23" s="87"/>
      <c r="SCQ23" s="87"/>
      <c r="SCR23" s="87"/>
      <c r="SCS23" s="87"/>
      <c r="SCT23" s="87"/>
      <c r="SCU23" s="87"/>
      <c r="SCV23" s="87"/>
      <c r="SCW23" s="87"/>
      <c r="SCX23" s="87"/>
      <c r="SCY23" s="87"/>
      <c r="SCZ23" s="87"/>
      <c r="SDA23" s="87"/>
      <c r="SDB23" s="87"/>
      <c r="SDC23" s="87"/>
      <c r="SDD23" s="87"/>
      <c r="SDE23" s="87"/>
      <c r="SDF23" s="87"/>
      <c r="SDG23" s="87"/>
      <c r="SDH23" s="87"/>
      <c r="SDI23" s="87"/>
      <c r="SDJ23" s="87"/>
      <c r="SDK23" s="87"/>
      <c r="SDL23" s="87"/>
      <c r="SDM23" s="87"/>
      <c r="SDN23" s="87"/>
      <c r="SDO23" s="87"/>
      <c r="SDP23" s="87"/>
      <c r="SDQ23" s="87"/>
      <c r="SDR23" s="87"/>
      <c r="SDS23" s="87"/>
      <c r="SDT23" s="87"/>
      <c r="SDU23" s="87"/>
      <c r="SDV23" s="87"/>
      <c r="SDW23" s="87"/>
      <c r="SDX23" s="87"/>
      <c r="SDY23" s="87"/>
      <c r="SDZ23" s="87"/>
      <c r="SEA23" s="87"/>
      <c r="SEB23" s="87"/>
      <c r="SEC23" s="87"/>
      <c r="SED23" s="87"/>
      <c r="SEE23" s="87"/>
      <c r="SEF23" s="87"/>
      <c r="SEG23" s="87"/>
      <c r="SEH23" s="87"/>
      <c r="SEI23" s="87"/>
      <c r="SEJ23" s="87"/>
      <c r="SEK23" s="87"/>
      <c r="SEL23" s="87"/>
      <c r="SEM23" s="87"/>
      <c r="SEN23" s="87"/>
      <c r="SEO23" s="87"/>
      <c r="SEP23" s="87"/>
      <c r="SEQ23" s="87"/>
      <c r="SER23" s="87"/>
      <c r="SES23" s="87"/>
      <c r="SET23" s="87"/>
      <c r="SEU23" s="87"/>
      <c r="SEV23" s="87"/>
      <c r="SEW23" s="87"/>
      <c r="SEX23" s="87"/>
      <c r="SEY23" s="87"/>
      <c r="SEZ23" s="87"/>
      <c r="SFA23" s="87"/>
      <c r="SFB23" s="87"/>
      <c r="SFC23" s="87"/>
      <c r="SFD23" s="87"/>
      <c r="SFE23" s="87"/>
      <c r="SFF23" s="87"/>
      <c r="SFG23" s="87"/>
      <c r="SFH23" s="87"/>
      <c r="SFI23" s="87"/>
      <c r="SFJ23" s="87"/>
      <c r="SFK23" s="87"/>
      <c r="SFL23" s="87"/>
      <c r="SFM23" s="87"/>
      <c r="SFN23" s="87"/>
      <c r="SFO23" s="87"/>
      <c r="SFP23" s="87"/>
      <c r="SFQ23" s="87"/>
      <c r="SFR23" s="87"/>
      <c r="SFS23" s="87"/>
      <c r="SFT23" s="87"/>
      <c r="SFU23" s="87"/>
      <c r="SFV23" s="87"/>
      <c r="SFW23" s="87"/>
      <c r="SFX23" s="87"/>
      <c r="SFY23" s="87"/>
      <c r="SFZ23" s="87"/>
      <c r="SGA23" s="87"/>
      <c r="SGB23" s="87"/>
      <c r="SGC23" s="87"/>
      <c r="SGD23" s="87"/>
      <c r="SGE23" s="87"/>
      <c r="SGF23" s="87"/>
      <c r="SGG23" s="87"/>
      <c r="SGH23" s="87"/>
      <c r="SGI23" s="87"/>
      <c r="SGJ23" s="87"/>
      <c r="SGK23" s="87"/>
      <c r="SGL23" s="87"/>
      <c r="SGM23" s="87"/>
      <c r="SGN23" s="87"/>
      <c r="SGO23" s="87"/>
      <c r="SGP23" s="87"/>
      <c r="SGQ23" s="87"/>
      <c r="SGR23" s="87"/>
      <c r="SGS23" s="87"/>
      <c r="SGT23" s="87"/>
      <c r="SGU23" s="87"/>
      <c r="SGV23" s="87"/>
      <c r="SGW23" s="87"/>
      <c r="SGX23" s="87"/>
      <c r="SGY23" s="87"/>
      <c r="SGZ23" s="87"/>
      <c r="SHA23" s="87"/>
      <c r="SHB23" s="87"/>
      <c r="SHC23" s="87"/>
      <c r="SHD23" s="87"/>
      <c r="SHE23" s="87"/>
      <c r="SHF23" s="87"/>
      <c r="SHG23" s="87"/>
      <c r="SHH23" s="87"/>
      <c r="SHI23" s="87"/>
      <c r="SHJ23" s="87"/>
      <c r="SHK23" s="87"/>
      <c r="SHL23" s="87"/>
      <c r="SHM23" s="87"/>
      <c r="SHN23" s="87"/>
      <c r="SHO23" s="87"/>
      <c r="SHP23" s="87"/>
      <c r="SHQ23" s="87"/>
      <c r="SHR23" s="87"/>
      <c r="SHS23" s="87"/>
      <c r="SHT23" s="87"/>
      <c r="SHU23" s="87"/>
      <c r="SHV23" s="87"/>
      <c r="SHW23" s="87"/>
      <c r="SHX23" s="87"/>
      <c r="SHY23" s="87"/>
      <c r="SHZ23" s="87"/>
      <c r="SIA23" s="87"/>
      <c r="SIB23" s="87"/>
      <c r="SIC23" s="87"/>
      <c r="SID23" s="87"/>
      <c r="SIE23" s="87"/>
      <c r="SIF23" s="87"/>
      <c r="SIG23" s="87"/>
      <c r="SIH23" s="87"/>
      <c r="SII23" s="87"/>
      <c r="SIJ23" s="87"/>
      <c r="SIK23" s="87"/>
      <c r="SIL23" s="87"/>
      <c r="SIM23" s="87"/>
      <c r="SIN23" s="87"/>
      <c r="SIO23" s="87"/>
      <c r="SIP23" s="87"/>
      <c r="SIQ23" s="87"/>
      <c r="SIR23" s="87"/>
      <c r="SIS23" s="87"/>
      <c r="SIT23" s="87"/>
      <c r="SIU23" s="87"/>
      <c r="SIV23" s="87"/>
      <c r="SIW23" s="87"/>
      <c r="SIX23" s="87"/>
      <c r="SIY23" s="87"/>
      <c r="SIZ23" s="87"/>
      <c r="SJA23" s="87"/>
      <c r="SJB23" s="87"/>
      <c r="SJC23" s="87"/>
      <c r="SJD23" s="87"/>
      <c r="SJE23" s="87"/>
      <c r="SJF23" s="87"/>
      <c r="SJG23" s="87"/>
      <c r="SJH23" s="87"/>
      <c r="SJI23" s="87"/>
      <c r="SJJ23" s="87"/>
      <c r="SJK23" s="87"/>
      <c r="SJL23" s="87"/>
      <c r="SJM23" s="87"/>
      <c r="SJN23" s="87"/>
      <c r="SJO23" s="87"/>
      <c r="SJP23" s="87"/>
      <c r="SJQ23" s="87"/>
      <c r="SJR23" s="87"/>
      <c r="SJS23" s="87"/>
      <c r="SJT23" s="87"/>
      <c r="SJU23" s="87"/>
      <c r="SJV23" s="87"/>
      <c r="SJW23" s="87"/>
      <c r="SJX23" s="87"/>
      <c r="SJY23" s="87"/>
      <c r="SJZ23" s="87"/>
      <c r="SKA23" s="87"/>
      <c r="SKB23" s="87"/>
      <c r="SKC23" s="87"/>
      <c r="SKD23" s="87"/>
      <c r="SKE23" s="87"/>
      <c r="SKF23" s="87"/>
      <c r="SKG23" s="87"/>
      <c r="SKH23" s="87"/>
      <c r="SKI23" s="87"/>
      <c r="SKJ23" s="87"/>
      <c r="SKK23" s="87"/>
      <c r="SKL23" s="87"/>
      <c r="SKM23" s="87"/>
      <c r="SKN23" s="87"/>
      <c r="SKO23" s="87"/>
      <c r="SKP23" s="87"/>
      <c r="SKQ23" s="87"/>
      <c r="SKR23" s="87"/>
      <c r="SKS23" s="87"/>
      <c r="SKT23" s="87"/>
      <c r="SKU23" s="87"/>
      <c r="SKV23" s="87"/>
      <c r="SKW23" s="87"/>
      <c r="SKX23" s="87"/>
      <c r="SKY23" s="87"/>
      <c r="SKZ23" s="87"/>
      <c r="SLA23" s="87"/>
      <c r="SLB23" s="87"/>
      <c r="SLC23" s="87"/>
      <c r="SLD23" s="87"/>
      <c r="SLE23" s="87"/>
      <c r="SLF23" s="87"/>
      <c r="SLG23" s="87"/>
      <c r="SLH23" s="87"/>
      <c r="SLI23" s="87"/>
      <c r="SLJ23" s="87"/>
      <c r="SLK23" s="87"/>
      <c r="SLL23" s="87"/>
      <c r="SLM23" s="87"/>
      <c r="SLN23" s="87"/>
      <c r="SLO23" s="87"/>
      <c r="SLP23" s="87"/>
      <c r="SLQ23" s="87"/>
      <c r="SLR23" s="87"/>
      <c r="SLS23" s="87"/>
      <c r="SLT23" s="87"/>
      <c r="SLU23" s="87"/>
      <c r="SLV23" s="87"/>
      <c r="SLW23" s="87"/>
      <c r="SLX23" s="87"/>
      <c r="SLY23" s="87"/>
      <c r="SLZ23" s="87"/>
      <c r="SMA23" s="87"/>
      <c r="SMB23" s="87"/>
      <c r="SMC23" s="87"/>
      <c r="SMD23" s="87"/>
      <c r="SME23" s="87"/>
      <c r="SMF23" s="87"/>
      <c r="SMG23" s="87"/>
      <c r="SMH23" s="87"/>
      <c r="SMI23" s="87"/>
      <c r="SMJ23" s="87"/>
      <c r="SMK23" s="87"/>
      <c r="SML23" s="87"/>
      <c r="SMM23" s="87"/>
      <c r="SMN23" s="87"/>
      <c r="SMO23" s="87"/>
      <c r="SMP23" s="87"/>
      <c r="SMQ23" s="87"/>
      <c r="SMR23" s="87"/>
      <c r="SMS23" s="87"/>
      <c r="SMT23" s="87"/>
      <c r="SMU23" s="87"/>
      <c r="SMV23" s="87"/>
      <c r="SMW23" s="87"/>
      <c r="SMX23" s="87"/>
      <c r="SMY23" s="87"/>
      <c r="SMZ23" s="87"/>
      <c r="SNA23" s="87"/>
      <c r="SNB23" s="87"/>
      <c r="SNC23" s="87"/>
      <c r="SND23" s="87"/>
      <c r="SNE23" s="87"/>
      <c r="SNF23" s="87"/>
      <c r="SNG23" s="87"/>
      <c r="SNH23" s="87"/>
      <c r="SNI23" s="87"/>
      <c r="SNJ23" s="87"/>
      <c r="SNK23" s="87"/>
      <c r="SNL23" s="87"/>
      <c r="SNM23" s="87"/>
      <c r="SNN23" s="87"/>
      <c r="SNO23" s="87"/>
      <c r="SNP23" s="87"/>
      <c r="SNQ23" s="87"/>
      <c r="SNR23" s="87"/>
      <c r="SNS23" s="87"/>
      <c r="SNT23" s="87"/>
      <c r="SNU23" s="87"/>
      <c r="SNV23" s="87"/>
      <c r="SNW23" s="87"/>
      <c r="SNX23" s="87"/>
      <c r="SNY23" s="87"/>
      <c r="SNZ23" s="87"/>
      <c r="SOA23" s="87"/>
      <c r="SOB23" s="87"/>
      <c r="SOC23" s="87"/>
      <c r="SOD23" s="87"/>
      <c r="SOE23" s="87"/>
      <c r="SOF23" s="87"/>
      <c r="SOG23" s="87"/>
      <c r="SOH23" s="87"/>
      <c r="SOI23" s="87"/>
      <c r="SOJ23" s="87"/>
      <c r="SOK23" s="87"/>
      <c r="SOL23" s="87"/>
      <c r="SOM23" s="87"/>
      <c r="SON23" s="87"/>
      <c r="SOO23" s="87"/>
      <c r="SOP23" s="87"/>
      <c r="SOQ23" s="87"/>
      <c r="SOR23" s="87"/>
      <c r="SOS23" s="87"/>
      <c r="SOT23" s="87"/>
      <c r="SOU23" s="87"/>
      <c r="SOV23" s="87"/>
      <c r="SOW23" s="87"/>
      <c r="SOX23" s="87"/>
      <c r="SOY23" s="87"/>
      <c r="SOZ23" s="87"/>
      <c r="SPA23" s="87"/>
      <c r="SPB23" s="87"/>
      <c r="SPC23" s="87"/>
      <c r="SPD23" s="87"/>
      <c r="SPE23" s="87"/>
      <c r="SPF23" s="87"/>
      <c r="SPG23" s="87"/>
      <c r="SPH23" s="87"/>
      <c r="SPI23" s="87"/>
      <c r="SPJ23" s="87"/>
      <c r="SPK23" s="87"/>
      <c r="SPL23" s="87"/>
      <c r="SPM23" s="87"/>
      <c r="SPN23" s="87"/>
      <c r="SPO23" s="87"/>
      <c r="SPP23" s="87"/>
      <c r="SPQ23" s="87"/>
      <c r="SPR23" s="87"/>
      <c r="SPS23" s="87"/>
      <c r="SPT23" s="87"/>
      <c r="SPU23" s="87"/>
      <c r="SPV23" s="87"/>
      <c r="SPW23" s="87"/>
      <c r="SPX23" s="87"/>
      <c r="SPY23" s="87"/>
      <c r="SPZ23" s="87"/>
      <c r="SQA23" s="87"/>
      <c r="SQB23" s="87"/>
      <c r="SQC23" s="87"/>
      <c r="SQD23" s="87"/>
      <c r="SQE23" s="87"/>
      <c r="SQF23" s="87"/>
      <c r="SQG23" s="87"/>
      <c r="SQH23" s="87"/>
      <c r="SQI23" s="87"/>
      <c r="SQJ23" s="87"/>
      <c r="SQK23" s="87"/>
      <c r="SQL23" s="87"/>
      <c r="SQM23" s="87"/>
      <c r="SQN23" s="87"/>
      <c r="SQO23" s="87"/>
      <c r="SQP23" s="87"/>
      <c r="SQQ23" s="87"/>
      <c r="SQR23" s="87"/>
      <c r="SQS23" s="87"/>
      <c r="SQT23" s="87"/>
      <c r="SQU23" s="87"/>
      <c r="SQV23" s="87"/>
      <c r="SQW23" s="87"/>
      <c r="SQX23" s="87"/>
      <c r="SQY23" s="87"/>
      <c r="SQZ23" s="87"/>
      <c r="SRA23" s="87"/>
      <c r="SRB23" s="87"/>
      <c r="SRC23" s="87"/>
      <c r="SRD23" s="87"/>
      <c r="SRE23" s="87"/>
      <c r="SRF23" s="87"/>
      <c r="SRG23" s="87"/>
      <c r="SRH23" s="87"/>
      <c r="SRI23" s="87"/>
      <c r="SRJ23" s="87"/>
      <c r="SRK23" s="87"/>
      <c r="SRL23" s="87"/>
      <c r="SRM23" s="87"/>
      <c r="SRN23" s="87"/>
      <c r="SRO23" s="87"/>
      <c r="SRP23" s="87"/>
      <c r="SRQ23" s="87"/>
      <c r="SRR23" s="87"/>
      <c r="SRS23" s="87"/>
      <c r="SRT23" s="87"/>
      <c r="SRU23" s="87"/>
      <c r="SRV23" s="87"/>
      <c r="SRW23" s="87"/>
      <c r="SRX23" s="87"/>
      <c r="SRY23" s="87"/>
      <c r="SRZ23" s="87"/>
      <c r="SSA23" s="87"/>
      <c r="SSB23" s="87"/>
      <c r="SSC23" s="87"/>
      <c r="SSD23" s="87"/>
      <c r="SSE23" s="87"/>
      <c r="SSF23" s="87"/>
      <c r="SSG23" s="87"/>
      <c r="SSH23" s="87"/>
      <c r="SSI23" s="87"/>
      <c r="SSJ23" s="87"/>
      <c r="SSK23" s="87"/>
      <c r="SSL23" s="87"/>
      <c r="SSM23" s="87"/>
      <c r="SSN23" s="87"/>
      <c r="SSO23" s="87"/>
      <c r="SSP23" s="87"/>
      <c r="SSQ23" s="87"/>
      <c r="SSR23" s="87"/>
      <c r="SSS23" s="87"/>
      <c r="SST23" s="87"/>
      <c r="SSU23" s="87"/>
      <c r="SSV23" s="87"/>
      <c r="SSW23" s="87"/>
      <c r="SSX23" s="87"/>
      <c r="SSY23" s="87"/>
      <c r="SSZ23" s="87"/>
      <c r="STA23" s="87"/>
      <c r="STB23" s="87"/>
      <c r="STC23" s="87"/>
      <c r="STD23" s="87"/>
      <c r="STE23" s="87"/>
      <c r="STF23" s="87"/>
      <c r="STG23" s="87"/>
      <c r="STH23" s="87"/>
      <c r="STI23" s="87"/>
      <c r="STJ23" s="87"/>
      <c r="STK23" s="87"/>
      <c r="STL23" s="87"/>
      <c r="STM23" s="87"/>
      <c r="STN23" s="87"/>
      <c r="STO23" s="87"/>
      <c r="STP23" s="87"/>
      <c r="STQ23" s="87"/>
      <c r="STR23" s="87"/>
      <c r="STS23" s="87"/>
      <c r="STT23" s="87"/>
      <c r="STU23" s="87"/>
      <c r="STV23" s="87"/>
      <c r="STW23" s="87"/>
      <c r="STX23" s="87"/>
      <c r="STY23" s="87"/>
      <c r="STZ23" s="87"/>
      <c r="SUA23" s="87"/>
      <c r="SUB23" s="87"/>
      <c r="SUC23" s="87"/>
      <c r="SUD23" s="87"/>
      <c r="SUE23" s="87"/>
      <c r="SUF23" s="87"/>
      <c r="SUG23" s="87"/>
      <c r="SUH23" s="87"/>
      <c r="SUI23" s="87"/>
      <c r="SUJ23" s="87"/>
      <c r="SUK23" s="87"/>
      <c r="SUL23" s="87"/>
      <c r="SUM23" s="87"/>
      <c r="SUN23" s="87"/>
      <c r="SUO23" s="87"/>
      <c r="SUP23" s="87"/>
      <c r="SUQ23" s="87"/>
      <c r="SUR23" s="87"/>
      <c r="SUS23" s="87"/>
      <c r="SUT23" s="87"/>
      <c r="SUU23" s="87"/>
      <c r="SUV23" s="87"/>
      <c r="SUW23" s="87"/>
      <c r="SUX23" s="87"/>
      <c r="SUY23" s="87"/>
      <c r="SUZ23" s="87"/>
      <c r="SVA23" s="87"/>
      <c r="SVB23" s="87"/>
      <c r="SVC23" s="87"/>
      <c r="SVD23" s="87"/>
      <c r="SVE23" s="87"/>
      <c r="SVF23" s="87"/>
      <c r="SVG23" s="87"/>
      <c r="SVH23" s="87"/>
      <c r="SVI23" s="87"/>
      <c r="SVJ23" s="87"/>
      <c r="SVK23" s="87"/>
      <c r="SVL23" s="87"/>
      <c r="SVM23" s="87"/>
      <c r="SVN23" s="87"/>
      <c r="SVO23" s="87"/>
      <c r="SVP23" s="87"/>
      <c r="SVQ23" s="87"/>
      <c r="SVR23" s="87"/>
      <c r="SVS23" s="87"/>
      <c r="SVT23" s="87"/>
      <c r="SVU23" s="87"/>
      <c r="SVV23" s="87"/>
      <c r="SVW23" s="87"/>
      <c r="SVX23" s="87"/>
      <c r="SVY23" s="87"/>
      <c r="SVZ23" s="87"/>
      <c r="SWA23" s="87"/>
      <c r="SWB23" s="87"/>
      <c r="SWC23" s="87"/>
      <c r="SWD23" s="87"/>
      <c r="SWE23" s="87"/>
      <c r="SWF23" s="87"/>
      <c r="SWG23" s="87"/>
      <c r="SWH23" s="87"/>
      <c r="SWI23" s="87"/>
      <c r="SWJ23" s="87"/>
      <c r="SWK23" s="87"/>
      <c r="SWL23" s="87"/>
      <c r="SWM23" s="87"/>
      <c r="SWN23" s="87"/>
      <c r="SWO23" s="87"/>
      <c r="SWP23" s="87"/>
      <c r="SWQ23" s="87"/>
      <c r="SWR23" s="87"/>
      <c r="SWS23" s="87"/>
      <c r="SWT23" s="87"/>
      <c r="SWU23" s="87"/>
      <c r="SWV23" s="87"/>
      <c r="SWW23" s="87"/>
      <c r="SWX23" s="87"/>
      <c r="SWY23" s="87"/>
      <c r="SWZ23" s="87"/>
      <c r="SXA23" s="87"/>
      <c r="SXB23" s="87"/>
      <c r="SXC23" s="87"/>
      <c r="SXD23" s="87"/>
      <c r="SXE23" s="87"/>
      <c r="SXF23" s="87"/>
      <c r="SXG23" s="87"/>
      <c r="SXH23" s="87"/>
      <c r="SXI23" s="87"/>
      <c r="SXJ23" s="87"/>
      <c r="SXK23" s="87"/>
      <c r="SXL23" s="87"/>
      <c r="SXM23" s="87"/>
      <c r="SXN23" s="87"/>
      <c r="SXO23" s="87"/>
      <c r="SXP23" s="87"/>
      <c r="SXQ23" s="87"/>
      <c r="SXR23" s="87"/>
      <c r="SXS23" s="87"/>
      <c r="SXT23" s="87"/>
      <c r="SXU23" s="87"/>
      <c r="SXV23" s="87"/>
      <c r="SXW23" s="87"/>
      <c r="SXX23" s="87"/>
      <c r="SXY23" s="87"/>
      <c r="SXZ23" s="87"/>
      <c r="SYA23" s="87"/>
      <c r="SYB23" s="87"/>
      <c r="SYC23" s="87"/>
      <c r="SYD23" s="87"/>
      <c r="SYE23" s="87"/>
      <c r="SYF23" s="87"/>
      <c r="SYG23" s="87"/>
      <c r="SYH23" s="87"/>
      <c r="SYI23" s="87"/>
      <c r="SYJ23" s="87"/>
      <c r="SYK23" s="87"/>
      <c r="SYL23" s="87"/>
      <c r="SYM23" s="87"/>
      <c r="SYN23" s="87"/>
      <c r="SYO23" s="87"/>
      <c r="SYP23" s="87"/>
      <c r="SYQ23" s="87"/>
      <c r="SYR23" s="87"/>
      <c r="SYS23" s="87"/>
      <c r="SYT23" s="87"/>
      <c r="SYU23" s="87"/>
      <c r="SYV23" s="87"/>
      <c r="SYW23" s="87"/>
      <c r="SYX23" s="87"/>
      <c r="SYY23" s="87"/>
      <c r="SYZ23" s="87"/>
      <c r="SZA23" s="87"/>
      <c r="SZB23" s="87"/>
      <c r="SZC23" s="87"/>
      <c r="SZD23" s="87"/>
      <c r="SZE23" s="87"/>
      <c r="SZF23" s="87"/>
      <c r="SZG23" s="87"/>
      <c r="SZH23" s="87"/>
      <c r="SZI23" s="87"/>
      <c r="SZJ23" s="87"/>
      <c r="SZK23" s="87"/>
      <c r="SZL23" s="87"/>
      <c r="SZM23" s="87"/>
      <c r="SZN23" s="87"/>
      <c r="SZO23" s="87"/>
      <c r="SZP23" s="87"/>
      <c r="SZQ23" s="87"/>
      <c r="SZR23" s="87"/>
      <c r="SZS23" s="87"/>
      <c r="SZT23" s="87"/>
      <c r="SZU23" s="87"/>
      <c r="SZV23" s="87"/>
      <c r="SZW23" s="87"/>
      <c r="SZX23" s="87"/>
      <c r="SZY23" s="87"/>
      <c r="SZZ23" s="87"/>
      <c r="TAA23" s="87"/>
      <c r="TAB23" s="87"/>
      <c r="TAC23" s="87"/>
      <c r="TAD23" s="87"/>
      <c r="TAE23" s="87"/>
      <c r="TAF23" s="87"/>
      <c r="TAG23" s="87"/>
      <c r="TAH23" s="87"/>
      <c r="TAI23" s="87"/>
      <c r="TAJ23" s="87"/>
      <c r="TAK23" s="87"/>
      <c r="TAL23" s="87"/>
      <c r="TAM23" s="87"/>
      <c r="TAN23" s="87"/>
      <c r="TAO23" s="87"/>
      <c r="TAP23" s="87"/>
      <c r="TAQ23" s="87"/>
      <c r="TAR23" s="87"/>
      <c r="TAS23" s="87"/>
      <c r="TAT23" s="87"/>
      <c r="TAU23" s="87"/>
      <c r="TAV23" s="87"/>
      <c r="TAW23" s="87"/>
      <c r="TAX23" s="87"/>
      <c r="TAY23" s="87"/>
      <c r="TAZ23" s="87"/>
      <c r="TBA23" s="87"/>
      <c r="TBB23" s="87"/>
      <c r="TBC23" s="87"/>
      <c r="TBD23" s="87"/>
      <c r="TBE23" s="87"/>
      <c r="TBF23" s="87"/>
      <c r="TBG23" s="87"/>
      <c r="TBH23" s="87"/>
      <c r="TBI23" s="87"/>
      <c r="TBJ23" s="87"/>
      <c r="TBK23" s="87"/>
      <c r="TBL23" s="87"/>
      <c r="TBM23" s="87"/>
      <c r="TBN23" s="87"/>
      <c r="TBO23" s="87"/>
      <c r="TBP23" s="87"/>
      <c r="TBQ23" s="87"/>
      <c r="TBR23" s="87"/>
      <c r="TBS23" s="87"/>
      <c r="TBT23" s="87"/>
      <c r="TBU23" s="87"/>
      <c r="TBV23" s="87"/>
      <c r="TBW23" s="87"/>
      <c r="TBX23" s="87"/>
      <c r="TBY23" s="87"/>
      <c r="TBZ23" s="87"/>
      <c r="TCA23" s="87"/>
      <c r="TCB23" s="87"/>
      <c r="TCC23" s="87"/>
      <c r="TCD23" s="87"/>
      <c r="TCE23" s="87"/>
      <c r="TCF23" s="87"/>
      <c r="TCG23" s="87"/>
      <c r="TCH23" s="87"/>
      <c r="TCI23" s="87"/>
      <c r="TCJ23" s="87"/>
      <c r="TCK23" s="87"/>
      <c r="TCL23" s="87"/>
      <c r="TCM23" s="87"/>
      <c r="TCN23" s="87"/>
      <c r="TCO23" s="87"/>
      <c r="TCP23" s="87"/>
      <c r="TCQ23" s="87"/>
      <c r="TCR23" s="87"/>
      <c r="TCS23" s="87"/>
      <c r="TCT23" s="87"/>
      <c r="TCU23" s="87"/>
      <c r="TCV23" s="87"/>
      <c r="TCW23" s="87"/>
      <c r="TCX23" s="87"/>
      <c r="TCY23" s="87"/>
      <c r="TCZ23" s="87"/>
      <c r="TDA23" s="87"/>
      <c r="TDB23" s="87"/>
      <c r="TDC23" s="87"/>
      <c r="TDD23" s="87"/>
      <c r="TDE23" s="87"/>
      <c r="TDF23" s="87"/>
      <c r="TDG23" s="87"/>
      <c r="TDH23" s="87"/>
      <c r="TDI23" s="87"/>
      <c r="TDJ23" s="87"/>
      <c r="TDK23" s="87"/>
      <c r="TDL23" s="87"/>
      <c r="TDM23" s="87"/>
      <c r="TDN23" s="87"/>
      <c r="TDO23" s="87"/>
      <c r="TDP23" s="87"/>
      <c r="TDQ23" s="87"/>
      <c r="TDR23" s="87"/>
      <c r="TDS23" s="87"/>
      <c r="TDT23" s="87"/>
      <c r="TDU23" s="87"/>
      <c r="TDV23" s="87"/>
      <c r="TDW23" s="87"/>
      <c r="TDX23" s="87"/>
      <c r="TDY23" s="87"/>
      <c r="TDZ23" s="87"/>
      <c r="TEA23" s="87"/>
      <c r="TEB23" s="87"/>
      <c r="TEC23" s="87"/>
      <c r="TED23" s="87"/>
      <c r="TEE23" s="87"/>
      <c r="TEF23" s="87"/>
      <c r="TEG23" s="87"/>
      <c r="TEH23" s="87"/>
      <c r="TEI23" s="87"/>
      <c r="TEJ23" s="87"/>
      <c r="TEK23" s="87"/>
      <c r="TEL23" s="87"/>
      <c r="TEM23" s="87"/>
      <c r="TEN23" s="87"/>
      <c r="TEO23" s="87"/>
      <c r="TEP23" s="87"/>
      <c r="TEQ23" s="87"/>
      <c r="TER23" s="87"/>
      <c r="TES23" s="87"/>
      <c r="TET23" s="87"/>
      <c r="TEU23" s="87"/>
      <c r="TEV23" s="87"/>
      <c r="TEW23" s="87"/>
      <c r="TEX23" s="87"/>
      <c r="TEY23" s="87"/>
      <c r="TEZ23" s="87"/>
      <c r="TFA23" s="87"/>
      <c r="TFB23" s="87"/>
      <c r="TFC23" s="87"/>
      <c r="TFD23" s="87"/>
      <c r="TFE23" s="87"/>
      <c r="TFF23" s="87"/>
      <c r="TFG23" s="87"/>
      <c r="TFH23" s="87"/>
      <c r="TFI23" s="87"/>
      <c r="TFJ23" s="87"/>
      <c r="TFK23" s="87"/>
      <c r="TFL23" s="87"/>
      <c r="TFM23" s="87"/>
      <c r="TFN23" s="87"/>
      <c r="TFO23" s="87"/>
      <c r="TFP23" s="87"/>
      <c r="TFQ23" s="87"/>
      <c r="TFR23" s="87"/>
      <c r="TFS23" s="87"/>
      <c r="TFT23" s="87"/>
      <c r="TFU23" s="87"/>
      <c r="TFV23" s="87"/>
      <c r="TFW23" s="87"/>
      <c r="TFX23" s="87"/>
      <c r="TFY23" s="87"/>
      <c r="TFZ23" s="87"/>
      <c r="TGA23" s="87"/>
      <c r="TGB23" s="87"/>
      <c r="TGC23" s="87"/>
      <c r="TGD23" s="87"/>
      <c r="TGE23" s="87"/>
      <c r="TGF23" s="87"/>
      <c r="TGG23" s="87"/>
      <c r="TGH23" s="87"/>
      <c r="TGI23" s="87"/>
      <c r="TGJ23" s="87"/>
      <c r="TGK23" s="87"/>
      <c r="TGL23" s="87"/>
      <c r="TGM23" s="87"/>
      <c r="TGN23" s="87"/>
      <c r="TGO23" s="87"/>
      <c r="TGP23" s="87"/>
      <c r="TGQ23" s="87"/>
      <c r="TGR23" s="87"/>
      <c r="TGS23" s="87"/>
      <c r="TGT23" s="87"/>
      <c r="TGU23" s="87"/>
      <c r="TGV23" s="87"/>
      <c r="TGW23" s="87"/>
      <c r="TGX23" s="87"/>
      <c r="TGY23" s="87"/>
      <c r="TGZ23" s="87"/>
      <c r="THA23" s="87"/>
      <c r="THB23" s="87"/>
      <c r="THC23" s="87"/>
      <c r="THD23" s="87"/>
      <c r="THE23" s="87"/>
      <c r="THF23" s="87"/>
      <c r="THG23" s="87"/>
      <c r="THH23" s="87"/>
      <c r="THI23" s="87"/>
      <c r="THJ23" s="87"/>
      <c r="THK23" s="87"/>
      <c r="THL23" s="87"/>
      <c r="THM23" s="87"/>
      <c r="THN23" s="87"/>
      <c r="THO23" s="87"/>
      <c r="THP23" s="87"/>
      <c r="THQ23" s="87"/>
      <c r="THR23" s="87"/>
      <c r="THS23" s="87"/>
      <c r="THT23" s="87"/>
      <c r="THU23" s="87"/>
      <c r="THV23" s="87"/>
      <c r="THW23" s="87"/>
      <c r="THX23" s="87"/>
      <c r="THY23" s="87"/>
      <c r="THZ23" s="87"/>
      <c r="TIA23" s="87"/>
      <c r="TIB23" s="87"/>
      <c r="TIC23" s="87"/>
      <c r="TID23" s="87"/>
      <c r="TIE23" s="87"/>
      <c r="TIF23" s="87"/>
      <c r="TIG23" s="87"/>
      <c r="TIH23" s="87"/>
      <c r="TII23" s="87"/>
      <c r="TIJ23" s="87"/>
      <c r="TIK23" s="87"/>
      <c r="TIL23" s="87"/>
      <c r="TIM23" s="87"/>
      <c r="TIN23" s="87"/>
      <c r="TIO23" s="87"/>
      <c r="TIP23" s="87"/>
      <c r="TIQ23" s="87"/>
      <c r="TIR23" s="87"/>
      <c r="TIS23" s="87"/>
      <c r="TIT23" s="87"/>
      <c r="TIU23" s="87"/>
      <c r="TIV23" s="87"/>
      <c r="TIW23" s="87"/>
      <c r="TIX23" s="87"/>
      <c r="TIY23" s="87"/>
      <c r="TIZ23" s="87"/>
      <c r="TJA23" s="87"/>
      <c r="TJB23" s="87"/>
      <c r="TJC23" s="87"/>
      <c r="TJD23" s="87"/>
      <c r="TJE23" s="87"/>
      <c r="TJF23" s="87"/>
      <c r="TJG23" s="87"/>
      <c r="TJH23" s="87"/>
      <c r="TJI23" s="87"/>
      <c r="TJJ23" s="87"/>
      <c r="TJK23" s="87"/>
      <c r="TJL23" s="87"/>
      <c r="TJM23" s="87"/>
      <c r="TJN23" s="87"/>
      <c r="TJO23" s="87"/>
      <c r="TJP23" s="87"/>
      <c r="TJQ23" s="87"/>
      <c r="TJR23" s="87"/>
      <c r="TJS23" s="87"/>
      <c r="TJT23" s="87"/>
      <c r="TJU23" s="87"/>
      <c r="TJV23" s="87"/>
      <c r="TJW23" s="87"/>
      <c r="TJX23" s="87"/>
      <c r="TJY23" s="87"/>
      <c r="TJZ23" s="87"/>
      <c r="TKA23" s="87"/>
      <c r="TKB23" s="87"/>
      <c r="TKC23" s="87"/>
      <c r="TKD23" s="87"/>
      <c r="TKE23" s="87"/>
      <c r="TKF23" s="87"/>
      <c r="TKG23" s="87"/>
      <c r="TKH23" s="87"/>
      <c r="TKI23" s="87"/>
      <c r="TKJ23" s="87"/>
      <c r="TKK23" s="87"/>
      <c r="TKL23" s="87"/>
      <c r="TKM23" s="87"/>
      <c r="TKN23" s="87"/>
      <c r="TKO23" s="87"/>
      <c r="TKP23" s="87"/>
      <c r="TKQ23" s="87"/>
      <c r="TKR23" s="87"/>
      <c r="TKS23" s="87"/>
      <c r="TKT23" s="87"/>
      <c r="TKU23" s="87"/>
      <c r="TKV23" s="87"/>
      <c r="TKW23" s="87"/>
      <c r="TKX23" s="87"/>
      <c r="TKY23" s="87"/>
      <c r="TKZ23" s="87"/>
      <c r="TLA23" s="87"/>
      <c r="TLB23" s="87"/>
      <c r="TLC23" s="87"/>
      <c r="TLD23" s="87"/>
      <c r="TLE23" s="87"/>
      <c r="TLF23" s="87"/>
      <c r="TLG23" s="87"/>
      <c r="TLH23" s="87"/>
      <c r="TLI23" s="87"/>
      <c r="TLJ23" s="87"/>
      <c r="TLK23" s="87"/>
      <c r="TLL23" s="87"/>
      <c r="TLM23" s="87"/>
      <c r="TLN23" s="87"/>
      <c r="TLO23" s="87"/>
      <c r="TLP23" s="87"/>
      <c r="TLQ23" s="87"/>
      <c r="TLR23" s="87"/>
      <c r="TLS23" s="87"/>
      <c r="TLT23" s="87"/>
      <c r="TLU23" s="87"/>
      <c r="TLV23" s="87"/>
      <c r="TLW23" s="87"/>
      <c r="TLX23" s="87"/>
      <c r="TLY23" s="87"/>
      <c r="TLZ23" s="87"/>
      <c r="TMA23" s="87"/>
      <c r="TMB23" s="87"/>
      <c r="TMC23" s="87"/>
      <c r="TMD23" s="87"/>
      <c r="TME23" s="87"/>
      <c r="TMF23" s="87"/>
      <c r="TMG23" s="87"/>
      <c r="TMH23" s="87"/>
      <c r="TMI23" s="87"/>
      <c r="TMJ23" s="87"/>
      <c r="TMK23" s="87"/>
      <c r="TML23" s="87"/>
      <c r="TMM23" s="87"/>
      <c r="TMN23" s="87"/>
      <c r="TMO23" s="87"/>
      <c r="TMP23" s="87"/>
      <c r="TMQ23" s="87"/>
      <c r="TMR23" s="87"/>
      <c r="TMS23" s="87"/>
      <c r="TMT23" s="87"/>
      <c r="TMU23" s="87"/>
      <c r="TMV23" s="87"/>
      <c r="TMW23" s="87"/>
      <c r="TMX23" s="87"/>
      <c r="TMY23" s="87"/>
      <c r="TMZ23" s="87"/>
      <c r="TNA23" s="87"/>
      <c r="TNB23" s="87"/>
      <c r="TNC23" s="87"/>
      <c r="TND23" s="87"/>
      <c r="TNE23" s="87"/>
      <c r="TNF23" s="87"/>
      <c r="TNG23" s="87"/>
      <c r="TNH23" s="87"/>
      <c r="TNI23" s="87"/>
      <c r="TNJ23" s="87"/>
      <c r="TNK23" s="87"/>
      <c r="TNL23" s="87"/>
      <c r="TNM23" s="87"/>
      <c r="TNN23" s="87"/>
      <c r="TNO23" s="87"/>
      <c r="TNP23" s="87"/>
      <c r="TNQ23" s="87"/>
      <c r="TNR23" s="87"/>
      <c r="TNS23" s="87"/>
      <c r="TNT23" s="87"/>
      <c r="TNU23" s="87"/>
      <c r="TNV23" s="87"/>
      <c r="TNW23" s="87"/>
      <c r="TNX23" s="87"/>
      <c r="TNY23" s="87"/>
      <c r="TNZ23" s="87"/>
      <c r="TOA23" s="87"/>
      <c r="TOB23" s="87"/>
      <c r="TOC23" s="87"/>
      <c r="TOD23" s="87"/>
      <c r="TOE23" s="87"/>
      <c r="TOF23" s="87"/>
      <c r="TOG23" s="87"/>
      <c r="TOH23" s="87"/>
      <c r="TOI23" s="87"/>
      <c r="TOJ23" s="87"/>
      <c r="TOK23" s="87"/>
      <c r="TOL23" s="87"/>
      <c r="TOM23" s="87"/>
      <c r="TON23" s="87"/>
      <c r="TOO23" s="87"/>
      <c r="TOP23" s="87"/>
      <c r="TOQ23" s="87"/>
      <c r="TOR23" s="87"/>
      <c r="TOS23" s="87"/>
      <c r="TOT23" s="87"/>
      <c r="TOU23" s="87"/>
      <c r="TOV23" s="87"/>
      <c r="TOW23" s="87"/>
      <c r="TOX23" s="87"/>
      <c r="TOY23" s="87"/>
      <c r="TOZ23" s="87"/>
      <c r="TPA23" s="87"/>
      <c r="TPB23" s="87"/>
      <c r="TPC23" s="87"/>
      <c r="TPD23" s="87"/>
      <c r="TPE23" s="87"/>
      <c r="TPF23" s="87"/>
      <c r="TPG23" s="87"/>
      <c r="TPH23" s="87"/>
      <c r="TPI23" s="87"/>
      <c r="TPJ23" s="87"/>
      <c r="TPK23" s="87"/>
      <c r="TPL23" s="87"/>
      <c r="TPM23" s="87"/>
      <c r="TPN23" s="87"/>
      <c r="TPO23" s="87"/>
      <c r="TPP23" s="87"/>
      <c r="TPQ23" s="87"/>
      <c r="TPR23" s="87"/>
      <c r="TPS23" s="87"/>
      <c r="TPT23" s="87"/>
      <c r="TPU23" s="87"/>
      <c r="TPV23" s="87"/>
      <c r="TPW23" s="87"/>
      <c r="TPX23" s="87"/>
      <c r="TPY23" s="87"/>
      <c r="TPZ23" s="87"/>
      <c r="TQA23" s="87"/>
      <c r="TQB23" s="87"/>
      <c r="TQC23" s="87"/>
      <c r="TQD23" s="87"/>
      <c r="TQE23" s="87"/>
      <c r="TQF23" s="87"/>
      <c r="TQG23" s="87"/>
      <c r="TQH23" s="87"/>
      <c r="TQI23" s="87"/>
      <c r="TQJ23" s="87"/>
      <c r="TQK23" s="87"/>
      <c r="TQL23" s="87"/>
      <c r="TQM23" s="87"/>
      <c r="TQN23" s="87"/>
      <c r="TQO23" s="87"/>
      <c r="TQP23" s="87"/>
      <c r="TQQ23" s="87"/>
      <c r="TQR23" s="87"/>
      <c r="TQS23" s="87"/>
      <c r="TQT23" s="87"/>
      <c r="TQU23" s="87"/>
      <c r="TQV23" s="87"/>
      <c r="TQW23" s="87"/>
      <c r="TQX23" s="87"/>
      <c r="TQY23" s="87"/>
      <c r="TQZ23" s="87"/>
      <c r="TRA23" s="87"/>
      <c r="TRB23" s="87"/>
      <c r="TRC23" s="87"/>
      <c r="TRD23" s="87"/>
      <c r="TRE23" s="87"/>
      <c r="TRF23" s="87"/>
      <c r="TRG23" s="87"/>
      <c r="TRH23" s="87"/>
      <c r="TRI23" s="87"/>
      <c r="TRJ23" s="87"/>
      <c r="TRK23" s="87"/>
      <c r="TRL23" s="87"/>
      <c r="TRM23" s="87"/>
      <c r="TRN23" s="87"/>
      <c r="TRO23" s="87"/>
      <c r="TRP23" s="87"/>
      <c r="TRQ23" s="87"/>
      <c r="TRR23" s="87"/>
      <c r="TRS23" s="87"/>
      <c r="TRT23" s="87"/>
      <c r="TRU23" s="87"/>
      <c r="TRV23" s="87"/>
      <c r="TRW23" s="87"/>
      <c r="TRX23" s="87"/>
      <c r="TRY23" s="87"/>
      <c r="TRZ23" s="87"/>
      <c r="TSA23" s="87"/>
      <c r="TSB23" s="87"/>
      <c r="TSC23" s="87"/>
      <c r="TSD23" s="87"/>
      <c r="TSE23" s="87"/>
      <c r="TSF23" s="87"/>
      <c r="TSG23" s="87"/>
      <c r="TSH23" s="87"/>
      <c r="TSI23" s="87"/>
      <c r="TSJ23" s="87"/>
      <c r="TSK23" s="87"/>
      <c r="TSL23" s="87"/>
      <c r="TSM23" s="87"/>
      <c r="TSN23" s="87"/>
      <c r="TSO23" s="87"/>
      <c r="TSP23" s="87"/>
      <c r="TSQ23" s="87"/>
      <c r="TSR23" s="87"/>
      <c r="TSS23" s="87"/>
      <c r="TST23" s="87"/>
      <c r="TSU23" s="87"/>
      <c r="TSV23" s="87"/>
      <c r="TSW23" s="87"/>
      <c r="TSX23" s="87"/>
      <c r="TSY23" s="87"/>
      <c r="TSZ23" s="87"/>
      <c r="TTA23" s="87"/>
      <c r="TTB23" s="87"/>
      <c r="TTC23" s="87"/>
      <c r="TTD23" s="87"/>
      <c r="TTE23" s="87"/>
      <c r="TTF23" s="87"/>
      <c r="TTG23" s="87"/>
      <c r="TTH23" s="87"/>
      <c r="TTI23" s="87"/>
      <c r="TTJ23" s="87"/>
      <c r="TTK23" s="87"/>
      <c r="TTL23" s="87"/>
      <c r="TTM23" s="87"/>
      <c r="TTN23" s="87"/>
      <c r="TTO23" s="87"/>
      <c r="TTP23" s="87"/>
      <c r="TTQ23" s="87"/>
      <c r="TTR23" s="87"/>
      <c r="TTS23" s="87"/>
      <c r="TTT23" s="87"/>
      <c r="TTU23" s="87"/>
      <c r="TTV23" s="87"/>
      <c r="TTW23" s="87"/>
      <c r="TTX23" s="87"/>
      <c r="TTY23" s="87"/>
      <c r="TTZ23" s="87"/>
      <c r="TUA23" s="87"/>
      <c r="TUB23" s="87"/>
      <c r="TUC23" s="87"/>
      <c r="TUD23" s="87"/>
      <c r="TUE23" s="87"/>
      <c r="TUF23" s="87"/>
      <c r="TUG23" s="87"/>
      <c r="TUH23" s="87"/>
      <c r="TUI23" s="87"/>
      <c r="TUJ23" s="87"/>
      <c r="TUK23" s="87"/>
      <c r="TUL23" s="87"/>
      <c r="TUM23" s="87"/>
      <c r="TUN23" s="87"/>
      <c r="TUO23" s="87"/>
      <c r="TUP23" s="87"/>
      <c r="TUQ23" s="87"/>
      <c r="TUR23" s="87"/>
      <c r="TUS23" s="87"/>
      <c r="TUT23" s="87"/>
      <c r="TUU23" s="87"/>
      <c r="TUV23" s="87"/>
      <c r="TUW23" s="87"/>
      <c r="TUX23" s="87"/>
      <c r="TUY23" s="87"/>
      <c r="TUZ23" s="87"/>
      <c r="TVA23" s="87"/>
      <c r="TVB23" s="87"/>
      <c r="TVC23" s="87"/>
      <c r="TVD23" s="87"/>
      <c r="TVE23" s="87"/>
      <c r="TVF23" s="87"/>
      <c r="TVG23" s="87"/>
      <c r="TVH23" s="87"/>
      <c r="TVI23" s="87"/>
      <c r="TVJ23" s="87"/>
      <c r="TVK23" s="87"/>
      <c r="TVL23" s="87"/>
      <c r="TVM23" s="87"/>
      <c r="TVN23" s="87"/>
      <c r="TVO23" s="87"/>
      <c r="TVP23" s="87"/>
      <c r="TVQ23" s="87"/>
      <c r="TVR23" s="87"/>
      <c r="TVS23" s="87"/>
      <c r="TVT23" s="87"/>
      <c r="TVU23" s="87"/>
      <c r="TVV23" s="87"/>
      <c r="TVW23" s="87"/>
      <c r="TVX23" s="87"/>
      <c r="TVY23" s="87"/>
      <c r="TVZ23" s="87"/>
      <c r="TWA23" s="87"/>
      <c r="TWB23" s="87"/>
      <c r="TWC23" s="87"/>
      <c r="TWD23" s="87"/>
      <c r="TWE23" s="87"/>
      <c r="TWF23" s="87"/>
      <c r="TWG23" s="87"/>
      <c r="TWH23" s="87"/>
      <c r="TWI23" s="87"/>
      <c r="TWJ23" s="87"/>
      <c r="TWK23" s="87"/>
      <c r="TWL23" s="87"/>
      <c r="TWM23" s="87"/>
      <c r="TWN23" s="87"/>
      <c r="TWO23" s="87"/>
      <c r="TWP23" s="87"/>
      <c r="TWQ23" s="87"/>
      <c r="TWR23" s="87"/>
      <c r="TWS23" s="87"/>
      <c r="TWT23" s="87"/>
      <c r="TWU23" s="87"/>
      <c r="TWV23" s="87"/>
      <c r="TWW23" s="87"/>
      <c r="TWX23" s="87"/>
      <c r="TWY23" s="87"/>
      <c r="TWZ23" s="87"/>
      <c r="TXA23" s="87"/>
      <c r="TXB23" s="87"/>
      <c r="TXC23" s="87"/>
      <c r="TXD23" s="87"/>
      <c r="TXE23" s="87"/>
      <c r="TXF23" s="87"/>
      <c r="TXG23" s="87"/>
      <c r="TXH23" s="87"/>
      <c r="TXI23" s="87"/>
      <c r="TXJ23" s="87"/>
      <c r="TXK23" s="87"/>
      <c r="TXL23" s="87"/>
      <c r="TXM23" s="87"/>
      <c r="TXN23" s="87"/>
      <c r="TXO23" s="87"/>
      <c r="TXP23" s="87"/>
      <c r="TXQ23" s="87"/>
      <c r="TXR23" s="87"/>
      <c r="TXS23" s="87"/>
      <c r="TXT23" s="87"/>
      <c r="TXU23" s="87"/>
      <c r="TXV23" s="87"/>
      <c r="TXW23" s="87"/>
      <c r="TXX23" s="87"/>
      <c r="TXY23" s="87"/>
      <c r="TXZ23" s="87"/>
      <c r="TYA23" s="87"/>
      <c r="TYB23" s="87"/>
      <c r="TYC23" s="87"/>
      <c r="TYD23" s="87"/>
      <c r="TYE23" s="87"/>
      <c r="TYF23" s="87"/>
      <c r="TYG23" s="87"/>
      <c r="TYH23" s="87"/>
      <c r="TYI23" s="87"/>
      <c r="TYJ23" s="87"/>
      <c r="TYK23" s="87"/>
      <c r="TYL23" s="87"/>
      <c r="TYM23" s="87"/>
      <c r="TYN23" s="87"/>
      <c r="TYO23" s="87"/>
      <c r="TYP23" s="87"/>
      <c r="TYQ23" s="87"/>
      <c r="TYR23" s="87"/>
      <c r="TYS23" s="87"/>
      <c r="TYT23" s="87"/>
      <c r="TYU23" s="87"/>
      <c r="TYV23" s="87"/>
      <c r="TYW23" s="87"/>
      <c r="TYX23" s="87"/>
      <c r="TYY23" s="87"/>
      <c r="TYZ23" s="87"/>
      <c r="TZA23" s="87"/>
      <c r="TZB23" s="87"/>
      <c r="TZC23" s="87"/>
      <c r="TZD23" s="87"/>
      <c r="TZE23" s="87"/>
      <c r="TZF23" s="87"/>
      <c r="TZG23" s="87"/>
      <c r="TZH23" s="87"/>
      <c r="TZI23" s="87"/>
      <c r="TZJ23" s="87"/>
      <c r="TZK23" s="87"/>
      <c r="TZL23" s="87"/>
      <c r="TZM23" s="87"/>
      <c r="TZN23" s="87"/>
      <c r="TZO23" s="87"/>
      <c r="TZP23" s="87"/>
      <c r="TZQ23" s="87"/>
      <c r="TZR23" s="87"/>
      <c r="TZS23" s="87"/>
      <c r="TZT23" s="87"/>
      <c r="TZU23" s="87"/>
      <c r="TZV23" s="87"/>
      <c r="TZW23" s="87"/>
      <c r="TZX23" s="87"/>
      <c r="TZY23" s="87"/>
      <c r="TZZ23" s="87"/>
      <c r="UAA23" s="87"/>
      <c r="UAB23" s="87"/>
      <c r="UAC23" s="87"/>
      <c r="UAD23" s="87"/>
      <c r="UAE23" s="87"/>
      <c r="UAF23" s="87"/>
      <c r="UAG23" s="87"/>
      <c r="UAH23" s="87"/>
      <c r="UAI23" s="87"/>
      <c r="UAJ23" s="87"/>
      <c r="UAK23" s="87"/>
      <c r="UAL23" s="87"/>
      <c r="UAM23" s="87"/>
      <c r="UAN23" s="87"/>
      <c r="UAO23" s="87"/>
      <c r="UAP23" s="87"/>
      <c r="UAQ23" s="87"/>
      <c r="UAR23" s="87"/>
      <c r="UAS23" s="87"/>
      <c r="UAT23" s="87"/>
      <c r="UAU23" s="87"/>
      <c r="UAV23" s="87"/>
      <c r="UAW23" s="87"/>
      <c r="UAX23" s="87"/>
      <c r="UAY23" s="87"/>
      <c r="UAZ23" s="87"/>
      <c r="UBA23" s="87"/>
      <c r="UBB23" s="87"/>
      <c r="UBC23" s="87"/>
      <c r="UBD23" s="87"/>
      <c r="UBE23" s="87"/>
      <c r="UBF23" s="87"/>
      <c r="UBG23" s="87"/>
      <c r="UBH23" s="87"/>
      <c r="UBI23" s="87"/>
      <c r="UBJ23" s="87"/>
      <c r="UBK23" s="87"/>
      <c r="UBL23" s="87"/>
      <c r="UBM23" s="87"/>
      <c r="UBN23" s="87"/>
      <c r="UBO23" s="87"/>
      <c r="UBP23" s="87"/>
      <c r="UBQ23" s="87"/>
      <c r="UBR23" s="87"/>
      <c r="UBS23" s="87"/>
      <c r="UBT23" s="87"/>
      <c r="UBU23" s="87"/>
      <c r="UBV23" s="87"/>
      <c r="UBW23" s="87"/>
      <c r="UBX23" s="87"/>
      <c r="UBY23" s="87"/>
      <c r="UBZ23" s="87"/>
      <c r="UCA23" s="87"/>
      <c r="UCB23" s="87"/>
      <c r="UCC23" s="87"/>
      <c r="UCD23" s="87"/>
      <c r="UCE23" s="87"/>
      <c r="UCF23" s="87"/>
      <c r="UCG23" s="87"/>
      <c r="UCH23" s="87"/>
      <c r="UCI23" s="87"/>
      <c r="UCJ23" s="87"/>
      <c r="UCK23" s="87"/>
      <c r="UCL23" s="87"/>
      <c r="UCM23" s="87"/>
      <c r="UCN23" s="87"/>
      <c r="UCO23" s="87"/>
      <c r="UCP23" s="87"/>
      <c r="UCQ23" s="87"/>
      <c r="UCR23" s="87"/>
      <c r="UCS23" s="87"/>
      <c r="UCT23" s="87"/>
      <c r="UCU23" s="87"/>
      <c r="UCV23" s="87"/>
      <c r="UCW23" s="87"/>
      <c r="UCX23" s="87"/>
      <c r="UCY23" s="87"/>
      <c r="UCZ23" s="87"/>
      <c r="UDA23" s="87"/>
      <c r="UDB23" s="87"/>
      <c r="UDC23" s="87"/>
      <c r="UDD23" s="87"/>
      <c r="UDE23" s="87"/>
      <c r="UDF23" s="87"/>
      <c r="UDG23" s="87"/>
      <c r="UDH23" s="87"/>
      <c r="UDI23" s="87"/>
      <c r="UDJ23" s="87"/>
      <c r="UDK23" s="87"/>
      <c r="UDL23" s="87"/>
      <c r="UDM23" s="87"/>
      <c r="UDN23" s="87"/>
      <c r="UDO23" s="87"/>
      <c r="UDP23" s="87"/>
      <c r="UDQ23" s="87"/>
      <c r="UDR23" s="87"/>
      <c r="UDS23" s="87"/>
      <c r="UDT23" s="87"/>
      <c r="UDU23" s="87"/>
      <c r="UDV23" s="87"/>
      <c r="UDW23" s="87"/>
      <c r="UDX23" s="87"/>
      <c r="UDY23" s="87"/>
      <c r="UDZ23" s="87"/>
      <c r="UEA23" s="87"/>
      <c r="UEB23" s="87"/>
      <c r="UEC23" s="87"/>
      <c r="UED23" s="87"/>
      <c r="UEE23" s="87"/>
      <c r="UEF23" s="87"/>
      <c r="UEG23" s="87"/>
      <c r="UEH23" s="87"/>
      <c r="UEI23" s="87"/>
      <c r="UEJ23" s="87"/>
      <c r="UEK23" s="87"/>
      <c r="UEL23" s="87"/>
      <c r="UEM23" s="87"/>
      <c r="UEN23" s="87"/>
      <c r="UEO23" s="87"/>
      <c r="UEP23" s="87"/>
      <c r="UEQ23" s="87"/>
      <c r="UER23" s="87"/>
      <c r="UES23" s="87"/>
      <c r="UET23" s="87"/>
      <c r="UEU23" s="87"/>
      <c r="UEV23" s="87"/>
      <c r="UEW23" s="87"/>
      <c r="UEX23" s="87"/>
      <c r="UEY23" s="87"/>
      <c r="UEZ23" s="87"/>
      <c r="UFA23" s="87"/>
      <c r="UFB23" s="87"/>
      <c r="UFC23" s="87"/>
      <c r="UFD23" s="87"/>
      <c r="UFE23" s="87"/>
      <c r="UFF23" s="87"/>
      <c r="UFG23" s="87"/>
      <c r="UFH23" s="87"/>
      <c r="UFI23" s="87"/>
      <c r="UFJ23" s="87"/>
      <c r="UFK23" s="87"/>
      <c r="UFL23" s="87"/>
      <c r="UFM23" s="87"/>
      <c r="UFN23" s="87"/>
      <c r="UFO23" s="87"/>
      <c r="UFP23" s="87"/>
      <c r="UFQ23" s="87"/>
      <c r="UFR23" s="87"/>
      <c r="UFS23" s="87"/>
      <c r="UFT23" s="87"/>
      <c r="UFU23" s="87"/>
      <c r="UFV23" s="87"/>
      <c r="UFW23" s="87"/>
      <c r="UFX23" s="87"/>
      <c r="UFY23" s="87"/>
      <c r="UFZ23" s="87"/>
      <c r="UGA23" s="87"/>
      <c r="UGB23" s="87"/>
      <c r="UGC23" s="87"/>
      <c r="UGD23" s="87"/>
      <c r="UGE23" s="87"/>
      <c r="UGF23" s="87"/>
      <c r="UGG23" s="87"/>
      <c r="UGH23" s="87"/>
      <c r="UGI23" s="87"/>
      <c r="UGJ23" s="87"/>
      <c r="UGK23" s="87"/>
      <c r="UGL23" s="87"/>
      <c r="UGM23" s="87"/>
      <c r="UGN23" s="87"/>
      <c r="UGO23" s="87"/>
      <c r="UGP23" s="87"/>
      <c r="UGQ23" s="87"/>
      <c r="UGR23" s="87"/>
      <c r="UGS23" s="87"/>
      <c r="UGT23" s="87"/>
      <c r="UGU23" s="87"/>
      <c r="UGV23" s="87"/>
      <c r="UGW23" s="87"/>
      <c r="UGX23" s="87"/>
      <c r="UGY23" s="87"/>
      <c r="UGZ23" s="87"/>
      <c r="UHA23" s="87"/>
      <c r="UHB23" s="87"/>
      <c r="UHC23" s="87"/>
      <c r="UHD23" s="87"/>
      <c r="UHE23" s="87"/>
      <c r="UHF23" s="87"/>
      <c r="UHG23" s="87"/>
      <c r="UHH23" s="87"/>
      <c r="UHI23" s="87"/>
      <c r="UHJ23" s="87"/>
      <c r="UHK23" s="87"/>
      <c r="UHL23" s="87"/>
      <c r="UHM23" s="87"/>
      <c r="UHN23" s="87"/>
      <c r="UHO23" s="87"/>
      <c r="UHP23" s="87"/>
      <c r="UHQ23" s="87"/>
      <c r="UHR23" s="87"/>
      <c r="UHS23" s="87"/>
      <c r="UHT23" s="87"/>
      <c r="UHU23" s="87"/>
      <c r="UHV23" s="87"/>
      <c r="UHW23" s="87"/>
      <c r="UHX23" s="87"/>
      <c r="UHY23" s="87"/>
      <c r="UHZ23" s="87"/>
      <c r="UIA23" s="87"/>
      <c r="UIB23" s="87"/>
      <c r="UIC23" s="87"/>
      <c r="UID23" s="87"/>
      <c r="UIE23" s="87"/>
      <c r="UIF23" s="87"/>
      <c r="UIG23" s="87"/>
      <c r="UIH23" s="87"/>
      <c r="UII23" s="87"/>
      <c r="UIJ23" s="87"/>
      <c r="UIK23" s="87"/>
      <c r="UIL23" s="87"/>
      <c r="UIM23" s="87"/>
      <c r="UIN23" s="87"/>
      <c r="UIO23" s="87"/>
      <c r="UIP23" s="87"/>
      <c r="UIQ23" s="87"/>
      <c r="UIR23" s="87"/>
      <c r="UIS23" s="87"/>
      <c r="UIT23" s="87"/>
      <c r="UIU23" s="87"/>
      <c r="UIV23" s="87"/>
      <c r="UIW23" s="87"/>
      <c r="UIX23" s="87"/>
      <c r="UIY23" s="87"/>
      <c r="UIZ23" s="87"/>
      <c r="UJA23" s="87"/>
      <c r="UJB23" s="87"/>
      <c r="UJC23" s="87"/>
      <c r="UJD23" s="87"/>
      <c r="UJE23" s="87"/>
      <c r="UJF23" s="87"/>
      <c r="UJG23" s="87"/>
      <c r="UJH23" s="87"/>
      <c r="UJI23" s="87"/>
      <c r="UJJ23" s="87"/>
      <c r="UJK23" s="87"/>
      <c r="UJL23" s="87"/>
      <c r="UJM23" s="87"/>
      <c r="UJN23" s="87"/>
      <c r="UJO23" s="87"/>
      <c r="UJP23" s="87"/>
      <c r="UJQ23" s="87"/>
      <c r="UJR23" s="87"/>
      <c r="UJS23" s="87"/>
      <c r="UJT23" s="87"/>
      <c r="UJU23" s="87"/>
      <c r="UJV23" s="87"/>
      <c r="UJW23" s="87"/>
      <c r="UJX23" s="87"/>
      <c r="UJY23" s="87"/>
      <c r="UJZ23" s="87"/>
      <c r="UKA23" s="87"/>
      <c r="UKB23" s="87"/>
      <c r="UKC23" s="87"/>
      <c r="UKD23" s="87"/>
      <c r="UKE23" s="87"/>
      <c r="UKF23" s="87"/>
      <c r="UKG23" s="87"/>
      <c r="UKH23" s="87"/>
      <c r="UKI23" s="87"/>
      <c r="UKJ23" s="87"/>
      <c r="UKK23" s="87"/>
      <c r="UKL23" s="87"/>
      <c r="UKM23" s="87"/>
      <c r="UKN23" s="87"/>
      <c r="UKO23" s="87"/>
      <c r="UKP23" s="87"/>
      <c r="UKQ23" s="87"/>
      <c r="UKR23" s="87"/>
      <c r="UKS23" s="87"/>
      <c r="UKT23" s="87"/>
      <c r="UKU23" s="87"/>
      <c r="UKV23" s="87"/>
      <c r="UKW23" s="87"/>
      <c r="UKX23" s="87"/>
      <c r="UKY23" s="87"/>
      <c r="UKZ23" s="87"/>
      <c r="ULA23" s="87"/>
      <c r="ULB23" s="87"/>
      <c r="ULC23" s="87"/>
      <c r="ULD23" s="87"/>
      <c r="ULE23" s="87"/>
      <c r="ULF23" s="87"/>
      <c r="ULG23" s="87"/>
      <c r="ULH23" s="87"/>
      <c r="ULI23" s="87"/>
      <c r="ULJ23" s="87"/>
      <c r="ULK23" s="87"/>
      <c r="ULL23" s="87"/>
      <c r="ULM23" s="87"/>
      <c r="ULN23" s="87"/>
      <c r="ULO23" s="87"/>
      <c r="ULP23" s="87"/>
      <c r="ULQ23" s="87"/>
      <c r="ULR23" s="87"/>
      <c r="ULS23" s="87"/>
      <c r="ULT23" s="87"/>
      <c r="ULU23" s="87"/>
      <c r="ULV23" s="87"/>
      <c r="ULW23" s="87"/>
      <c r="ULX23" s="87"/>
      <c r="ULY23" s="87"/>
      <c r="ULZ23" s="87"/>
      <c r="UMA23" s="87"/>
      <c r="UMB23" s="87"/>
      <c r="UMC23" s="87"/>
      <c r="UMD23" s="87"/>
      <c r="UME23" s="87"/>
      <c r="UMF23" s="87"/>
      <c r="UMG23" s="87"/>
      <c r="UMH23" s="87"/>
      <c r="UMI23" s="87"/>
      <c r="UMJ23" s="87"/>
      <c r="UMK23" s="87"/>
      <c r="UML23" s="87"/>
      <c r="UMM23" s="87"/>
      <c r="UMN23" s="87"/>
      <c r="UMO23" s="87"/>
      <c r="UMP23" s="87"/>
      <c r="UMQ23" s="87"/>
      <c r="UMR23" s="87"/>
      <c r="UMS23" s="87"/>
      <c r="UMT23" s="87"/>
      <c r="UMU23" s="87"/>
      <c r="UMV23" s="87"/>
      <c r="UMW23" s="87"/>
      <c r="UMX23" s="87"/>
      <c r="UMY23" s="87"/>
      <c r="UMZ23" s="87"/>
      <c r="UNA23" s="87"/>
      <c r="UNB23" s="87"/>
      <c r="UNC23" s="87"/>
      <c r="UND23" s="87"/>
      <c r="UNE23" s="87"/>
      <c r="UNF23" s="87"/>
      <c r="UNG23" s="87"/>
      <c r="UNH23" s="87"/>
      <c r="UNI23" s="87"/>
      <c r="UNJ23" s="87"/>
      <c r="UNK23" s="87"/>
      <c r="UNL23" s="87"/>
      <c r="UNM23" s="87"/>
      <c r="UNN23" s="87"/>
      <c r="UNO23" s="87"/>
      <c r="UNP23" s="87"/>
      <c r="UNQ23" s="87"/>
      <c r="UNR23" s="87"/>
      <c r="UNS23" s="87"/>
      <c r="UNT23" s="87"/>
      <c r="UNU23" s="87"/>
      <c r="UNV23" s="87"/>
      <c r="UNW23" s="87"/>
      <c r="UNX23" s="87"/>
      <c r="UNY23" s="87"/>
      <c r="UNZ23" s="87"/>
      <c r="UOA23" s="87"/>
      <c r="UOB23" s="87"/>
      <c r="UOC23" s="87"/>
      <c r="UOD23" s="87"/>
      <c r="UOE23" s="87"/>
      <c r="UOF23" s="87"/>
      <c r="UOG23" s="87"/>
      <c r="UOH23" s="87"/>
      <c r="UOI23" s="87"/>
      <c r="UOJ23" s="87"/>
      <c r="UOK23" s="87"/>
      <c r="UOL23" s="87"/>
      <c r="UOM23" s="87"/>
      <c r="UON23" s="87"/>
      <c r="UOO23" s="87"/>
      <c r="UOP23" s="87"/>
      <c r="UOQ23" s="87"/>
      <c r="UOR23" s="87"/>
      <c r="UOS23" s="87"/>
      <c r="UOT23" s="87"/>
      <c r="UOU23" s="87"/>
      <c r="UOV23" s="87"/>
      <c r="UOW23" s="87"/>
      <c r="UOX23" s="87"/>
      <c r="UOY23" s="87"/>
      <c r="UOZ23" s="87"/>
      <c r="UPA23" s="87"/>
      <c r="UPB23" s="87"/>
      <c r="UPC23" s="87"/>
      <c r="UPD23" s="87"/>
      <c r="UPE23" s="87"/>
      <c r="UPF23" s="87"/>
      <c r="UPG23" s="87"/>
      <c r="UPH23" s="87"/>
      <c r="UPI23" s="87"/>
      <c r="UPJ23" s="87"/>
      <c r="UPK23" s="87"/>
      <c r="UPL23" s="87"/>
      <c r="UPM23" s="87"/>
      <c r="UPN23" s="87"/>
      <c r="UPO23" s="87"/>
      <c r="UPP23" s="87"/>
      <c r="UPQ23" s="87"/>
      <c r="UPR23" s="87"/>
      <c r="UPS23" s="87"/>
      <c r="UPT23" s="87"/>
      <c r="UPU23" s="87"/>
      <c r="UPV23" s="87"/>
      <c r="UPW23" s="87"/>
      <c r="UPX23" s="87"/>
      <c r="UPY23" s="87"/>
      <c r="UPZ23" s="87"/>
      <c r="UQA23" s="87"/>
      <c r="UQB23" s="87"/>
      <c r="UQC23" s="87"/>
      <c r="UQD23" s="87"/>
      <c r="UQE23" s="87"/>
      <c r="UQF23" s="87"/>
      <c r="UQG23" s="87"/>
      <c r="UQH23" s="87"/>
      <c r="UQI23" s="87"/>
      <c r="UQJ23" s="87"/>
      <c r="UQK23" s="87"/>
      <c r="UQL23" s="87"/>
      <c r="UQM23" s="87"/>
      <c r="UQN23" s="87"/>
      <c r="UQO23" s="87"/>
      <c r="UQP23" s="87"/>
      <c r="UQQ23" s="87"/>
      <c r="UQR23" s="87"/>
      <c r="UQS23" s="87"/>
      <c r="UQT23" s="87"/>
      <c r="UQU23" s="87"/>
      <c r="UQV23" s="87"/>
      <c r="UQW23" s="87"/>
      <c r="UQX23" s="87"/>
      <c r="UQY23" s="87"/>
      <c r="UQZ23" s="87"/>
      <c r="URA23" s="87"/>
      <c r="URB23" s="87"/>
      <c r="URC23" s="87"/>
      <c r="URD23" s="87"/>
      <c r="URE23" s="87"/>
      <c r="URF23" s="87"/>
      <c r="URG23" s="87"/>
      <c r="URH23" s="87"/>
      <c r="URI23" s="87"/>
      <c r="URJ23" s="87"/>
      <c r="URK23" s="87"/>
      <c r="URL23" s="87"/>
      <c r="URM23" s="87"/>
      <c r="URN23" s="87"/>
      <c r="URO23" s="87"/>
      <c r="URP23" s="87"/>
      <c r="URQ23" s="87"/>
      <c r="URR23" s="87"/>
      <c r="URS23" s="87"/>
      <c r="URT23" s="87"/>
      <c r="URU23" s="87"/>
      <c r="URV23" s="87"/>
      <c r="URW23" s="87"/>
      <c r="URX23" s="87"/>
      <c r="URY23" s="87"/>
      <c r="URZ23" s="87"/>
      <c r="USA23" s="87"/>
      <c r="USB23" s="87"/>
      <c r="USC23" s="87"/>
      <c r="USD23" s="87"/>
      <c r="USE23" s="87"/>
      <c r="USF23" s="87"/>
      <c r="USG23" s="87"/>
      <c r="USH23" s="87"/>
      <c r="USI23" s="87"/>
      <c r="USJ23" s="87"/>
      <c r="USK23" s="87"/>
      <c r="USL23" s="87"/>
      <c r="USM23" s="87"/>
      <c r="USN23" s="87"/>
      <c r="USO23" s="87"/>
      <c r="USP23" s="87"/>
      <c r="USQ23" s="87"/>
      <c r="USR23" s="87"/>
      <c r="USS23" s="87"/>
      <c r="UST23" s="87"/>
      <c r="USU23" s="87"/>
      <c r="USV23" s="87"/>
      <c r="USW23" s="87"/>
      <c r="USX23" s="87"/>
      <c r="USY23" s="87"/>
      <c r="USZ23" s="87"/>
      <c r="UTA23" s="87"/>
      <c r="UTB23" s="87"/>
      <c r="UTC23" s="87"/>
      <c r="UTD23" s="87"/>
      <c r="UTE23" s="87"/>
      <c r="UTF23" s="87"/>
      <c r="UTG23" s="87"/>
      <c r="UTH23" s="87"/>
      <c r="UTI23" s="87"/>
      <c r="UTJ23" s="87"/>
      <c r="UTK23" s="87"/>
      <c r="UTL23" s="87"/>
      <c r="UTM23" s="87"/>
      <c r="UTN23" s="87"/>
      <c r="UTO23" s="87"/>
      <c r="UTP23" s="87"/>
      <c r="UTQ23" s="87"/>
      <c r="UTR23" s="87"/>
      <c r="UTS23" s="87"/>
      <c r="UTT23" s="87"/>
      <c r="UTU23" s="87"/>
      <c r="UTV23" s="87"/>
      <c r="UTW23" s="87"/>
      <c r="UTX23" s="87"/>
      <c r="UTY23" s="87"/>
      <c r="UTZ23" s="87"/>
      <c r="UUA23" s="87"/>
      <c r="UUB23" s="87"/>
      <c r="UUC23" s="87"/>
      <c r="UUD23" s="87"/>
      <c r="UUE23" s="87"/>
      <c r="UUF23" s="87"/>
      <c r="UUG23" s="87"/>
      <c r="UUH23" s="87"/>
      <c r="UUI23" s="87"/>
      <c r="UUJ23" s="87"/>
      <c r="UUK23" s="87"/>
      <c r="UUL23" s="87"/>
      <c r="UUM23" s="87"/>
      <c r="UUN23" s="87"/>
      <c r="UUO23" s="87"/>
      <c r="UUP23" s="87"/>
      <c r="UUQ23" s="87"/>
      <c r="UUR23" s="87"/>
      <c r="UUS23" s="87"/>
      <c r="UUT23" s="87"/>
      <c r="UUU23" s="87"/>
      <c r="UUV23" s="87"/>
      <c r="UUW23" s="87"/>
      <c r="UUX23" s="87"/>
      <c r="UUY23" s="87"/>
      <c r="UUZ23" s="87"/>
      <c r="UVA23" s="87"/>
      <c r="UVB23" s="87"/>
      <c r="UVC23" s="87"/>
      <c r="UVD23" s="87"/>
      <c r="UVE23" s="87"/>
      <c r="UVF23" s="87"/>
      <c r="UVG23" s="87"/>
      <c r="UVH23" s="87"/>
      <c r="UVI23" s="87"/>
      <c r="UVJ23" s="87"/>
      <c r="UVK23" s="87"/>
      <c r="UVL23" s="87"/>
      <c r="UVM23" s="87"/>
      <c r="UVN23" s="87"/>
      <c r="UVO23" s="87"/>
      <c r="UVP23" s="87"/>
      <c r="UVQ23" s="87"/>
      <c r="UVR23" s="87"/>
      <c r="UVS23" s="87"/>
      <c r="UVT23" s="87"/>
      <c r="UVU23" s="87"/>
      <c r="UVV23" s="87"/>
      <c r="UVW23" s="87"/>
      <c r="UVX23" s="87"/>
      <c r="UVY23" s="87"/>
      <c r="UVZ23" s="87"/>
      <c r="UWA23" s="87"/>
      <c r="UWB23" s="87"/>
      <c r="UWC23" s="87"/>
      <c r="UWD23" s="87"/>
      <c r="UWE23" s="87"/>
      <c r="UWF23" s="87"/>
      <c r="UWG23" s="87"/>
      <c r="UWH23" s="87"/>
      <c r="UWI23" s="87"/>
      <c r="UWJ23" s="87"/>
      <c r="UWK23" s="87"/>
      <c r="UWL23" s="87"/>
      <c r="UWM23" s="87"/>
      <c r="UWN23" s="87"/>
      <c r="UWO23" s="87"/>
      <c r="UWP23" s="87"/>
      <c r="UWQ23" s="87"/>
      <c r="UWR23" s="87"/>
      <c r="UWS23" s="87"/>
      <c r="UWT23" s="87"/>
      <c r="UWU23" s="87"/>
      <c r="UWV23" s="87"/>
      <c r="UWW23" s="87"/>
      <c r="UWX23" s="87"/>
      <c r="UWY23" s="87"/>
      <c r="UWZ23" s="87"/>
      <c r="UXA23" s="87"/>
      <c r="UXB23" s="87"/>
      <c r="UXC23" s="87"/>
      <c r="UXD23" s="87"/>
      <c r="UXE23" s="87"/>
      <c r="UXF23" s="87"/>
      <c r="UXG23" s="87"/>
      <c r="UXH23" s="87"/>
      <c r="UXI23" s="87"/>
      <c r="UXJ23" s="87"/>
      <c r="UXK23" s="87"/>
      <c r="UXL23" s="87"/>
      <c r="UXM23" s="87"/>
      <c r="UXN23" s="87"/>
      <c r="UXO23" s="87"/>
      <c r="UXP23" s="87"/>
      <c r="UXQ23" s="87"/>
      <c r="UXR23" s="87"/>
      <c r="UXS23" s="87"/>
      <c r="UXT23" s="87"/>
      <c r="UXU23" s="87"/>
      <c r="UXV23" s="87"/>
      <c r="UXW23" s="87"/>
      <c r="UXX23" s="87"/>
      <c r="UXY23" s="87"/>
      <c r="UXZ23" s="87"/>
      <c r="UYA23" s="87"/>
      <c r="UYB23" s="87"/>
      <c r="UYC23" s="87"/>
      <c r="UYD23" s="87"/>
      <c r="UYE23" s="87"/>
      <c r="UYF23" s="87"/>
      <c r="UYG23" s="87"/>
      <c r="UYH23" s="87"/>
      <c r="UYI23" s="87"/>
      <c r="UYJ23" s="87"/>
      <c r="UYK23" s="87"/>
      <c r="UYL23" s="87"/>
      <c r="UYM23" s="87"/>
      <c r="UYN23" s="87"/>
      <c r="UYO23" s="87"/>
      <c r="UYP23" s="87"/>
      <c r="UYQ23" s="87"/>
      <c r="UYR23" s="87"/>
      <c r="UYS23" s="87"/>
      <c r="UYT23" s="87"/>
      <c r="UYU23" s="87"/>
      <c r="UYV23" s="87"/>
      <c r="UYW23" s="87"/>
      <c r="UYX23" s="87"/>
      <c r="UYY23" s="87"/>
      <c r="UYZ23" s="87"/>
      <c r="UZA23" s="87"/>
      <c r="UZB23" s="87"/>
      <c r="UZC23" s="87"/>
      <c r="UZD23" s="87"/>
      <c r="UZE23" s="87"/>
      <c r="UZF23" s="87"/>
      <c r="UZG23" s="87"/>
      <c r="UZH23" s="87"/>
      <c r="UZI23" s="87"/>
      <c r="UZJ23" s="87"/>
      <c r="UZK23" s="87"/>
      <c r="UZL23" s="87"/>
      <c r="UZM23" s="87"/>
      <c r="UZN23" s="87"/>
      <c r="UZO23" s="87"/>
      <c r="UZP23" s="87"/>
      <c r="UZQ23" s="87"/>
      <c r="UZR23" s="87"/>
      <c r="UZS23" s="87"/>
      <c r="UZT23" s="87"/>
      <c r="UZU23" s="87"/>
      <c r="UZV23" s="87"/>
      <c r="UZW23" s="87"/>
      <c r="UZX23" s="87"/>
      <c r="UZY23" s="87"/>
      <c r="UZZ23" s="87"/>
      <c r="VAA23" s="87"/>
      <c r="VAB23" s="87"/>
      <c r="VAC23" s="87"/>
      <c r="VAD23" s="87"/>
      <c r="VAE23" s="87"/>
      <c r="VAF23" s="87"/>
      <c r="VAG23" s="87"/>
      <c r="VAH23" s="87"/>
      <c r="VAI23" s="87"/>
      <c r="VAJ23" s="87"/>
      <c r="VAK23" s="87"/>
      <c r="VAL23" s="87"/>
      <c r="VAM23" s="87"/>
      <c r="VAN23" s="87"/>
      <c r="VAO23" s="87"/>
      <c r="VAP23" s="87"/>
      <c r="VAQ23" s="87"/>
      <c r="VAR23" s="87"/>
      <c r="VAS23" s="87"/>
      <c r="VAT23" s="87"/>
      <c r="VAU23" s="87"/>
      <c r="VAV23" s="87"/>
      <c r="VAW23" s="87"/>
      <c r="VAX23" s="87"/>
      <c r="VAY23" s="87"/>
      <c r="VAZ23" s="87"/>
      <c r="VBA23" s="87"/>
      <c r="VBB23" s="87"/>
      <c r="VBC23" s="87"/>
      <c r="VBD23" s="87"/>
      <c r="VBE23" s="87"/>
      <c r="VBF23" s="87"/>
      <c r="VBG23" s="87"/>
      <c r="VBH23" s="87"/>
      <c r="VBI23" s="87"/>
      <c r="VBJ23" s="87"/>
      <c r="VBK23" s="87"/>
      <c r="VBL23" s="87"/>
      <c r="VBM23" s="87"/>
      <c r="VBN23" s="87"/>
      <c r="VBO23" s="87"/>
      <c r="VBP23" s="87"/>
      <c r="VBQ23" s="87"/>
      <c r="VBR23" s="87"/>
      <c r="VBS23" s="87"/>
      <c r="VBT23" s="87"/>
      <c r="VBU23" s="87"/>
      <c r="VBV23" s="87"/>
      <c r="VBW23" s="87"/>
      <c r="VBX23" s="87"/>
      <c r="VBY23" s="87"/>
      <c r="VBZ23" s="87"/>
      <c r="VCA23" s="87"/>
      <c r="VCB23" s="87"/>
      <c r="VCC23" s="87"/>
      <c r="VCD23" s="87"/>
      <c r="VCE23" s="87"/>
      <c r="VCF23" s="87"/>
      <c r="VCG23" s="87"/>
      <c r="VCH23" s="87"/>
      <c r="VCI23" s="87"/>
      <c r="VCJ23" s="87"/>
      <c r="VCK23" s="87"/>
      <c r="VCL23" s="87"/>
      <c r="VCM23" s="87"/>
      <c r="VCN23" s="87"/>
      <c r="VCO23" s="87"/>
      <c r="VCP23" s="87"/>
      <c r="VCQ23" s="87"/>
      <c r="VCR23" s="87"/>
      <c r="VCS23" s="87"/>
      <c r="VCT23" s="87"/>
      <c r="VCU23" s="87"/>
      <c r="VCV23" s="87"/>
      <c r="VCW23" s="87"/>
      <c r="VCX23" s="87"/>
      <c r="VCY23" s="87"/>
      <c r="VCZ23" s="87"/>
      <c r="VDA23" s="87"/>
      <c r="VDB23" s="87"/>
      <c r="VDC23" s="87"/>
      <c r="VDD23" s="87"/>
      <c r="VDE23" s="87"/>
      <c r="VDF23" s="87"/>
      <c r="VDG23" s="87"/>
      <c r="VDH23" s="87"/>
      <c r="VDI23" s="87"/>
      <c r="VDJ23" s="87"/>
      <c r="VDK23" s="87"/>
      <c r="VDL23" s="87"/>
      <c r="VDM23" s="87"/>
      <c r="VDN23" s="87"/>
      <c r="VDO23" s="87"/>
      <c r="VDP23" s="87"/>
      <c r="VDQ23" s="87"/>
      <c r="VDR23" s="87"/>
      <c r="VDS23" s="87"/>
      <c r="VDT23" s="87"/>
      <c r="VDU23" s="87"/>
      <c r="VDV23" s="87"/>
      <c r="VDW23" s="87"/>
      <c r="VDX23" s="87"/>
      <c r="VDY23" s="87"/>
      <c r="VDZ23" s="87"/>
      <c r="VEA23" s="87"/>
      <c r="VEB23" s="87"/>
      <c r="VEC23" s="87"/>
      <c r="VED23" s="87"/>
      <c r="VEE23" s="87"/>
      <c r="VEF23" s="87"/>
      <c r="VEG23" s="87"/>
      <c r="VEH23" s="87"/>
      <c r="VEI23" s="87"/>
      <c r="VEJ23" s="87"/>
      <c r="VEK23" s="87"/>
      <c r="VEL23" s="87"/>
      <c r="VEM23" s="87"/>
      <c r="VEN23" s="87"/>
      <c r="VEO23" s="87"/>
      <c r="VEP23" s="87"/>
      <c r="VEQ23" s="87"/>
      <c r="VER23" s="87"/>
      <c r="VES23" s="87"/>
      <c r="VET23" s="87"/>
      <c r="VEU23" s="87"/>
      <c r="VEV23" s="87"/>
      <c r="VEW23" s="87"/>
      <c r="VEX23" s="87"/>
      <c r="VEY23" s="87"/>
      <c r="VEZ23" s="87"/>
      <c r="VFA23" s="87"/>
      <c r="VFB23" s="87"/>
      <c r="VFC23" s="87"/>
      <c r="VFD23" s="87"/>
      <c r="VFE23" s="87"/>
      <c r="VFF23" s="87"/>
      <c r="VFG23" s="87"/>
      <c r="VFH23" s="87"/>
      <c r="VFI23" s="87"/>
      <c r="VFJ23" s="87"/>
      <c r="VFK23" s="87"/>
      <c r="VFL23" s="87"/>
      <c r="VFM23" s="87"/>
      <c r="VFN23" s="87"/>
      <c r="VFO23" s="87"/>
      <c r="VFP23" s="87"/>
      <c r="VFQ23" s="87"/>
      <c r="VFR23" s="87"/>
      <c r="VFS23" s="87"/>
      <c r="VFT23" s="87"/>
      <c r="VFU23" s="87"/>
      <c r="VFV23" s="87"/>
      <c r="VFW23" s="87"/>
      <c r="VFX23" s="87"/>
      <c r="VFY23" s="87"/>
      <c r="VFZ23" s="87"/>
      <c r="VGA23" s="87"/>
      <c r="VGB23" s="87"/>
      <c r="VGC23" s="87"/>
      <c r="VGD23" s="87"/>
      <c r="VGE23" s="87"/>
      <c r="VGF23" s="87"/>
      <c r="VGG23" s="87"/>
      <c r="VGH23" s="87"/>
      <c r="VGI23" s="87"/>
      <c r="VGJ23" s="87"/>
      <c r="VGK23" s="87"/>
      <c r="VGL23" s="87"/>
      <c r="VGM23" s="87"/>
      <c r="VGN23" s="87"/>
      <c r="VGO23" s="87"/>
      <c r="VGP23" s="87"/>
      <c r="VGQ23" s="87"/>
      <c r="VGR23" s="87"/>
      <c r="VGS23" s="87"/>
      <c r="VGT23" s="87"/>
      <c r="VGU23" s="87"/>
      <c r="VGV23" s="87"/>
      <c r="VGW23" s="87"/>
      <c r="VGX23" s="87"/>
      <c r="VGY23" s="87"/>
      <c r="VGZ23" s="87"/>
      <c r="VHA23" s="87"/>
      <c r="VHB23" s="87"/>
      <c r="VHC23" s="87"/>
      <c r="VHD23" s="87"/>
      <c r="VHE23" s="87"/>
      <c r="VHF23" s="87"/>
      <c r="VHG23" s="87"/>
      <c r="VHH23" s="87"/>
      <c r="VHI23" s="87"/>
      <c r="VHJ23" s="87"/>
      <c r="VHK23" s="87"/>
      <c r="VHL23" s="87"/>
      <c r="VHM23" s="87"/>
      <c r="VHN23" s="87"/>
      <c r="VHO23" s="87"/>
      <c r="VHP23" s="87"/>
      <c r="VHQ23" s="87"/>
      <c r="VHR23" s="87"/>
      <c r="VHS23" s="87"/>
      <c r="VHT23" s="87"/>
      <c r="VHU23" s="87"/>
      <c r="VHV23" s="87"/>
      <c r="VHW23" s="87"/>
      <c r="VHX23" s="87"/>
      <c r="VHY23" s="87"/>
      <c r="VHZ23" s="87"/>
      <c r="VIA23" s="87"/>
      <c r="VIB23" s="87"/>
      <c r="VIC23" s="87"/>
      <c r="VID23" s="87"/>
      <c r="VIE23" s="87"/>
      <c r="VIF23" s="87"/>
      <c r="VIG23" s="87"/>
      <c r="VIH23" s="87"/>
      <c r="VII23" s="87"/>
      <c r="VIJ23" s="87"/>
      <c r="VIK23" s="87"/>
      <c r="VIL23" s="87"/>
      <c r="VIM23" s="87"/>
      <c r="VIN23" s="87"/>
      <c r="VIO23" s="87"/>
      <c r="VIP23" s="87"/>
      <c r="VIQ23" s="87"/>
      <c r="VIR23" s="87"/>
      <c r="VIS23" s="87"/>
      <c r="VIT23" s="87"/>
      <c r="VIU23" s="87"/>
      <c r="VIV23" s="87"/>
      <c r="VIW23" s="87"/>
      <c r="VIX23" s="87"/>
      <c r="VIY23" s="87"/>
      <c r="VIZ23" s="87"/>
      <c r="VJA23" s="87"/>
      <c r="VJB23" s="87"/>
      <c r="VJC23" s="87"/>
      <c r="VJD23" s="87"/>
      <c r="VJE23" s="87"/>
      <c r="VJF23" s="87"/>
      <c r="VJG23" s="87"/>
      <c r="VJH23" s="87"/>
      <c r="VJI23" s="87"/>
      <c r="VJJ23" s="87"/>
      <c r="VJK23" s="87"/>
      <c r="VJL23" s="87"/>
      <c r="VJM23" s="87"/>
      <c r="VJN23" s="87"/>
      <c r="VJO23" s="87"/>
      <c r="VJP23" s="87"/>
      <c r="VJQ23" s="87"/>
      <c r="VJR23" s="87"/>
      <c r="VJS23" s="87"/>
      <c r="VJT23" s="87"/>
      <c r="VJU23" s="87"/>
      <c r="VJV23" s="87"/>
      <c r="VJW23" s="87"/>
      <c r="VJX23" s="87"/>
      <c r="VJY23" s="87"/>
      <c r="VJZ23" s="87"/>
      <c r="VKA23" s="87"/>
      <c r="VKB23" s="87"/>
      <c r="VKC23" s="87"/>
      <c r="VKD23" s="87"/>
      <c r="VKE23" s="87"/>
      <c r="VKF23" s="87"/>
      <c r="VKG23" s="87"/>
      <c r="VKH23" s="87"/>
      <c r="VKI23" s="87"/>
      <c r="VKJ23" s="87"/>
      <c r="VKK23" s="87"/>
      <c r="VKL23" s="87"/>
      <c r="VKM23" s="87"/>
      <c r="VKN23" s="87"/>
      <c r="VKO23" s="87"/>
      <c r="VKP23" s="87"/>
      <c r="VKQ23" s="87"/>
      <c r="VKR23" s="87"/>
      <c r="VKS23" s="87"/>
      <c r="VKT23" s="87"/>
      <c r="VKU23" s="87"/>
      <c r="VKV23" s="87"/>
      <c r="VKW23" s="87"/>
      <c r="VKX23" s="87"/>
      <c r="VKY23" s="87"/>
      <c r="VKZ23" s="87"/>
      <c r="VLA23" s="87"/>
      <c r="VLB23" s="87"/>
      <c r="VLC23" s="87"/>
      <c r="VLD23" s="87"/>
      <c r="VLE23" s="87"/>
      <c r="VLF23" s="87"/>
      <c r="VLG23" s="87"/>
      <c r="VLH23" s="87"/>
      <c r="VLI23" s="87"/>
      <c r="VLJ23" s="87"/>
      <c r="VLK23" s="87"/>
      <c r="VLL23" s="87"/>
      <c r="VLM23" s="87"/>
      <c r="VLN23" s="87"/>
      <c r="VLO23" s="87"/>
      <c r="VLP23" s="87"/>
      <c r="VLQ23" s="87"/>
      <c r="VLR23" s="87"/>
      <c r="VLS23" s="87"/>
      <c r="VLT23" s="87"/>
      <c r="VLU23" s="87"/>
      <c r="VLV23" s="87"/>
      <c r="VLW23" s="87"/>
      <c r="VLX23" s="87"/>
      <c r="VLY23" s="87"/>
      <c r="VLZ23" s="87"/>
      <c r="VMA23" s="87"/>
      <c r="VMB23" s="87"/>
      <c r="VMC23" s="87"/>
      <c r="VMD23" s="87"/>
      <c r="VME23" s="87"/>
      <c r="VMF23" s="87"/>
      <c r="VMG23" s="87"/>
      <c r="VMH23" s="87"/>
      <c r="VMI23" s="87"/>
      <c r="VMJ23" s="87"/>
      <c r="VMK23" s="87"/>
      <c r="VML23" s="87"/>
      <c r="VMM23" s="87"/>
      <c r="VMN23" s="87"/>
      <c r="VMO23" s="87"/>
      <c r="VMP23" s="87"/>
      <c r="VMQ23" s="87"/>
      <c r="VMR23" s="87"/>
      <c r="VMS23" s="87"/>
      <c r="VMT23" s="87"/>
      <c r="VMU23" s="87"/>
      <c r="VMV23" s="87"/>
      <c r="VMW23" s="87"/>
      <c r="VMX23" s="87"/>
      <c r="VMY23" s="87"/>
      <c r="VMZ23" s="87"/>
      <c r="VNA23" s="87"/>
      <c r="VNB23" s="87"/>
      <c r="VNC23" s="87"/>
      <c r="VND23" s="87"/>
      <c r="VNE23" s="87"/>
      <c r="VNF23" s="87"/>
      <c r="VNG23" s="87"/>
      <c r="VNH23" s="87"/>
      <c r="VNI23" s="87"/>
      <c r="VNJ23" s="87"/>
      <c r="VNK23" s="87"/>
      <c r="VNL23" s="87"/>
      <c r="VNM23" s="87"/>
      <c r="VNN23" s="87"/>
      <c r="VNO23" s="87"/>
      <c r="VNP23" s="87"/>
      <c r="VNQ23" s="87"/>
      <c r="VNR23" s="87"/>
      <c r="VNS23" s="87"/>
      <c r="VNT23" s="87"/>
      <c r="VNU23" s="87"/>
      <c r="VNV23" s="87"/>
      <c r="VNW23" s="87"/>
      <c r="VNX23" s="87"/>
      <c r="VNY23" s="87"/>
      <c r="VNZ23" s="87"/>
      <c r="VOA23" s="87"/>
      <c r="VOB23" s="87"/>
      <c r="VOC23" s="87"/>
      <c r="VOD23" s="87"/>
      <c r="VOE23" s="87"/>
      <c r="VOF23" s="87"/>
      <c r="VOG23" s="87"/>
      <c r="VOH23" s="87"/>
      <c r="VOI23" s="87"/>
      <c r="VOJ23" s="87"/>
      <c r="VOK23" s="87"/>
      <c r="VOL23" s="87"/>
      <c r="VOM23" s="87"/>
      <c r="VON23" s="87"/>
      <c r="VOO23" s="87"/>
      <c r="VOP23" s="87"/>
      <c r="VOQ23" s="87"/>
      <c r="VOR23" s="87"/>
      <c r="VOS23" s="87"/>
      <c r="VOT23" s="87"/>
      <c r="VOU23" s="87"/>
      <c r="VOV23" s="87"/>
      <c r="VOW23" s="87"/>
      <c r="VOX23" s="87"/>
      <c r="VOY23" s="87"/>
      <c r="VOZ23" s="87"/>
      <c r="VPA23" s="87"/>
      <c r="VPB23" s="87"/>
      <c r="VPC23" s="87"/>
      <c r="VPD23" s="87"/>
      <c r="VPE23" s="87"/>
      <c r="VPF23" s="87"/>
      <c r="VPG23" s="87"/>
      <c r="VPH23" s="87"/>
      <c r="VPI23" s="87"/>
      <c r="VPJ23" s="87"/>
      <c r="VPK23" s="87"/>
      <c r="VPL23" s="87"/>
      <c r="VPM23" s="87"/>
      <c r="VPN23" s="87"/>
      <c r="VPO23" s="87"/>
      <c r="VPP23" s="87"/>
      <c r="VPQ23" s="87"/>
      <c r="VPR23" s="87"/>
      <c r="VPS23" s="87"/>
      <c r="VPT23" s="87"/>
      <c r="VPU23" s="87"/>
      <c r="VPV23" s="87"/>
      <c r="VPW23" s="87"/>
      <c r="VPX23" s="87"/>
      <c r="VPY23" s="87"/>
      <c r="VPZ23" s="87"/>
      <c r="VQA23" s="87"/>
      <c r="VQB23" s="87"/>
      <c r="VQC23" s="87"/>
      <c r="VQD23" s="87"/>
      <c r="VQE23" s="87"/>
      <c r="VQF23" s="87"/>
      <c r="VQG23" s="87"/>
      <c r="VQH23" s="87"/>
      <c r="VQI23" s="87"/>
      <c r="VQJ23" s="87"/>
      <c r="VQK23" s="87"/>
      <c r="VQL23" s="87"/>
      <c r="VQM23" s="87"/>
      <c r="VQN23" s="87"/>
      <c r="VQO23" s="87"/>
      <c r="VQP23" s="87"/>
      <c r="VQQ23" s="87"/>
      <c r="VQR23" s="87"/>
      <c r="VQS23" s="87"/>
      <c r="VQT23" s="87"/>
      <c r="VQU23" s="87"/>
      <c r="VQV23" s="87"/>
      <c r="VQW23" s="87"/>
      <c r="VQX23" s="87"/>
      <c r="VQY23" s="87"/>
      <c r="VQZ23" s="87"/>
      <c r="VRA23" s="87"/>
      <c r="VRB23" s="87"/>
      <c r="VRC23" s="87"/>
      <c r="VRD23" s="87"/>
      <c r="VRE23" s="87"/>
      <c r="VRF23" s="87"/>
      <c r="VRG23" s="87"/>
      <c r="VRH23" s="87"/>
      <c r="VRI23" s="87"/>
      <c r="VRJ23" s="87"/>
      <c r="VRK23" s="87"/>
      <c r="VRL23" s="87"/>
      <c r="VRM23" s="87"/>
      <c r="VRN23" s="87"/>
      <c r="VRO23" s="87"/>
      <c r="VRP23" s="87"/>
      <c r="VRQ23" s="87"/>
      <c r="VRR23" s="87"/>
      <c r="VRS23" s="87"/>
      <c r="VRT23" s="87"/>
      <c r="VRU23" s="87"/>
      <c r="VRV23" s="87"/>
      <c r="VRW23" s="87"/>
      <c r="VRX23" s="87"/>
      <c r="VRY23" s="87"/>
      <c r="VRZ23" s="87"/>
      <c r="VSA23" s="87"/>
      <c r="VSB23" s="87"/>
      <c r="VSC23" s="87"/>
      <c r="VSD23" s="87"/>
      <c r="VSE23" s="87"/>
      <c r="VSF23" s="87"/>
      <c r="VSG23" s="87"/>
      <c r="VSH23" s="87"/>
      <c r="VSI23" s="87"/>
      <c r="VSJ23" s="87"/>
      <c r="VSK23" s="87"/>
      <c r="VSL23" s="87"/>
      <c r="VSM23" s="87"/>
      <c r="VSN23" s="87"/>
      <c r="VSO23" s="87"/>
      <c r="VSP23" s="87"/>
      <c r="VSQ23" s="87"/>
      <c r="VSR23" s="87"/>
      <c r="VSS23" s="87"/>
      <c r="VST23" s="87"/>
      <c r="VSU23" s="87"/>
      <c r="VSV23" s="87"/>
      <c r="VSW23" s="87"/>
      <c r="VSX23" s="87"/>
      <c r="VSY23" s="87"/>
      <c r="VSZ23" s="87"/>
      <c r="VTA23" s="87"/>
      <c r="VTB23" s="87"/>
      <c r="VTC23" s="87"/>
      <c r="VTD23" s="87"/>
      <c r="VTE23" s="87"/>
      <c r="VTF23" s="87"/>
      <c r="VTG23" s="87"/>
      <c r="VTH23" s="87"/>
      <c r="VTI23" s="87"/>
      <c r="VTJ23" s="87"/>
      <c r="VTK23" s="87"/>
      <c r="VTL23" s="87"/>
      <c r="VTM23" s="87"/>
      <c r="VTN23" s="87"/>
      <c r="VTO23" s="87"/>
      <c r="VTP23" s="87"/>
      <c r="VTQ23" s="87"/>
      <c r="VTR23" s="87"/>
      <c r="VTS23" s="87"/>
      <c r="VTT23" s="87"/>
      <c r="VTU23" s="87"/>
      <c r="VTV23" s="87"/>
      <c r="VTW23" s="87"/>
      <c r="VTX23" s="87"/>
      <c r="VTY23" s="87"/>
      <c r="VTZ23" s="87"/>
      <c r="VUA23" s="87"/>
      <c r="VUB23" s="87"/>
      <c r="VUC23" s="87"/>
      <c r="VUD23" s="87"/>
      <c r="VUE23" s="87"/>
      <c r="VUF23" s="87"/>
      <c r="VUG23" s="87"/>
      <c r="VUH23" s="87"/>
      <c r="VUI23" s="87"/>
      <c r="VUJ23" s="87"/>
      <c r="VUK23" s="87"/>
      <c r="VUL23" s="87"/>
      <c r="VUM23" s="87"/>
      <c r="VUN23" s="87"/>
      <c r="VUO23" s="87"/>
      <c r="VUP23" s="87"/>
      <c r="VUQ23" s="87"/>
      <c r="VUR23" s="87"/>
      <c r="VUS23" s="87"/>
      <c r="VUT23" s="87"/>
      <c r="VUU23" s="87"/>
      <c r="VUV23" s="87"/>
      <c r="VUW23" s="87"/>
      <c r="VUX23" s="87"/>
      <c r="VUY23" s="87"/>
      <c r="VUZ23" s="87"/>
      <c r="VVA23" s="87"/>
      <c r="VVB23" s="87"/>
      <c r="VVC23" s="87"/>
      <c r="VVD23" s="87"/>
      <c r="VVE23" s="87"/>
      <c r="VVF23" s="87"/>
      <c r="VVG23" s="87"/>
      <c r="VVH23" s="87"/>
      <c r="VVI23" s="87"/>
      <c r="VVJ23" s="87"/>
      <c r="VVK23" s="87"/>
      <c r="VVL23" s="87"/>
      <c r="VVM23" s="87"/>
      <c r="VVN23" s="87"/>
      <c r="VVO23" s="87"/>
      <c r="VVP23" s="87"/>
      <c r="VVQ23" s="87"/>
      <c r="VVR23" s="87"/>
      <c r="VVS23" s="87"/>
      <c r="VVT23" s="87"/>
      <c r="VVU23" s="87"/>
      <c r="VVV23" s="87"/>
      <c r="VVW23" s="87"/>
      <c r="VVX23" s="87"/>
      <c r="VVY23" s="87"/>
      <c r="VVZ23" s="87"/>
      <c r="VWA23" s="87"/>
      <c r="VWB23" s="87"/>
      <c r="VWC23" s="87"/>
      <c r="VWD23" s="87"/>
      <c r="VWE23" s="87"/>
      <c r="VWF23" s="87"/>
      <c r="VWG23" s="87"/>
      <c r="VWH23" s="87"/>
      <c r="VWI23" s="87"/>
      <c r="VWJ23" s="87"/>
      <c r="VWK23" s="87"/>
      <c r="VWL23" s="87"/>
      <c r="VWM23" s="87"/>
      <c r="VWN23" s="87"/>
      <c r="VWO23" s="87"/>
      <c r="VWP23" s="87"/>
      <c r="VWQ23" s="87"/>
      <c r="VWR23" s="87"/>
      <c r="VWS23" s="87"/>
      <c r="VWT23" s="87"/>
      <c r="VWU23" s="87"/>
      <c r="VWV23" s="87"/>
      <c r="VWW23" s="87"/>
      <c r="VWX23" s="87"/>
      <c r="VWY23" s="87"/>
      <c r="VWZ23" s="87"/>
      <c r="VXA23" s="87"/>
      <c r="VXB23" s="87"/>
      <c r="VXC23" s="87"/>
      <c r="VXD23" s="87"/>
      <c r="VXE23" s="87"/>
      <c r="VXF23" s="87"/>
      <c r="VXG23" s="87"/>
      <c r="VXH23" s="87"/>
      <c r="VXI23" s="87"/>
      <c r="VXJ23" s="87"/>
      <c r="VXK23" s="87"/>
      <c r="VXL23" s="87"/>
      <c r="VXM23" s="87"/>
      <c r="VXN23" s="87"/>
      <c r="VXO23" s="87"/>
      <c r="VXP23" s="87"/>
      <c r="VXQ23" s="87"/>
      <c r="VXR23" s="87"/>
      <c r="VXS23" s="87"/>
      <c r="VXT23" s="87"/>
      <c r="VXU23" s="87"/>
      <c r="VXV23" s="87"/>
      <c r="VXW23" s="87"/>
      <c r="VXX23" s="87"/>
      <c r="VXY23" s="87"/>
      <c r="VXZ23" s="87"/>
      <c r="VYA23" s="87"/>
      <c r="VYB23" s="87"/>
      <c r="VYC23" s="87"/>
      <c r="VYD23" s="87"/>
      <c r="VYE23" s="87"/>
      <c r="VYF23" s="87"/>
      <c r="VYG23" s="87"/>
      <c r="VYH23" s="87"/>
      <c r="VYI23" s="87"/>
      <c r="VYJ23" s="87"/>
      <c r="VYK23" s="87"/>
      <c r="VYL23" s="87"/>
      <c r="VYM23" s="87"/>
      <c r="VYN23" s="87"/>
      <c r="VYO23" s="87"/>
      <c r="VYP23" s="87"/>
      <c r="VYQ23" s="87"/>
      <c r="VYR23" s="87"/>
      <c r="VYS23" s="87"/>
      <c r="VYT23" s="87"/>
      <c r="VYU23" s="87"/>
      <c r="VYV23" s="87"/>
      <c r="VYW23" s="87"/>
      <c r="VYX23" s="87"/>
      <c r="VYY23" s="87"/>
      <c r="VYZ23" s="87"/>
      <c r="VZA23" s="87"/>
      <c r="VZB23" s="87"/>
      <c r="VZC23" s="87"/>
      <c r="VZD23" s="87"/>
      <c r="VZE23" s="87"/>
      <c r="VZF23" s="87"/>
      <c r="VZG23" s="87"/>
      <c r="VZH23" s="87"/>
      <c r="VZI23" s="87"/>
      <c r="VZJ23" s="87"/>
      <c r="VZK23" s="87"/>
      <c r="VZL23" s="87"/>
      <c r="VZM23" s="87"/>
      <c r="VZN23" s="87"/>
      <c r="VZO23" s="87"/>
      <c r="VZP23" s="87"/>
      <c r="VZQ23" s="87"/>
      <c r="VZR23" s="87"/>
      <c r="VZS23" s="87"/>
      <c r="VZT23" s="87"/>
      <c r="VZU23" s="87"/>
      <c r="VZV23" s="87"/>
      <c r="VZW23" s="87"/>
      <c r="VZX23" s="87"/>
      <c r="VZY23" s="87"/>
      <c r="VZZ23" s="87"/>
      <c r="WAA23" s="87"/>
      <c r="WAB23" s="87"/>
      <c r="WAC23" s="87"/>
      <c r="WAD23" s="87"/>
      <c r="WAE23" s="87"/>
      <c r="WAF23" s="87"/>
      <c r="WAG23" s="87"/>
      <c r="WAH23" s="87"/>
      <c r="WAI23" s="87"/>
      <c r="WAJ23" s="87"/>
      <c r="WAK23" s="87"/>
      <c r="WAL23" s="87"/>
      <c r="WAM23" s="87"/>
      <c r="WAN23" s="87"/>
      <c r="WAO23" s="87"/>
      <c r="WAP23" s="87"/>
      <c r="WAQ23" s="87"/>
      <c r="WAR23" s="87"/>
      <c r="WAS23" s="87"/>
      <c r="WAT23" s="87"/>
      <c r="WAU23" s="87"/>
      <c r="WAV23" s="87"/>
      <c r="WAW23" s="87"/>
      <c r="WAX23" s="87"/>
      <c r="WAY23" s="87"/>
      <c r="WAZ23" s="87"/>
      <c r="WBA23" s="87"/>
      <c r="WBB23" s="87"/>
      <c r="WBC23" s="87"/>
      <c r="WBD23" s="87"/>
      <c r="WBE23" s="87"/>
      <c r="WBF23" s="87"/>
      <c r="WBG23" s="87"/>
      <c r="WBH23" s="87"/>
      <c r="WBI23" s="87"/>
      <c r="WBJ23" s="87"/>
      <c r="WBK23" s="87"/>
      <c r="WBL23" s="87"/>
      <c r="WBM23" s="87"/>
      <c r="WBN23" s="87"/>
      <c r="WBO23" s="87"/>
      <c r="WBP23" s="87"/>
      <c r="WBQ23" s="87"/>
      <c r="WBR23" s="87"/>
      <c r="WBS23" s="87"/>
      <c r="WBT23" s="87"/>
      <c r="WBU23" s="87"/>
      <c r="WBV23" s="87"/>
      <c r="WBW23" s="87"/>
      <c r="WBX23" s="87"/>
      <c r="WBY23" s="87"/>
      <c r="WBZ23" s="87"/>
      <c r="WCA23" s="87"/>
      <c r="WCB23" s="87"/>
      <c r="WCC23" s="87"/>
      <c r="WCD23" s="87"/>
      <c r="WCE23" s="87"/>
      <c r="WCF23" s="87"/>
      <c r="WCG23" s="87"/>
      <c r="WCH23" s="87"/>
      <c r="WCI23" s="87"/>
      <c r="WCJ23" s="87"/>
      <c r="WCK23" s="87"/>
      <c r="WCL23" s="87"/>
      <c r="WCM23" s="87"/>
      <c r="WCN23" s="87"/>
      <c r="WCO23" s="87"/>
      <c r="WCP23" s="87"/>
      <c r="WCQ23" s="87"/>
      <c r="WCR23" s="87"/>
      <c r="WCS23" s="87"/>
      <c r="WCT23" s="87"/>
      <c r="WCU23" s="87"/>
      <c r="WCV23" s="87"/>
      <c r="WCW23" s="87"/>
      <c r="WCX23" s="87"/>
      <c r="WCY23" s="87"/>
      <c r="WCZ23" s="87"/>
      <c r="WDA23" s="87"/>
      <c r="WDB23" s="87"/>
      <c r="WDC23" s="87"/>
      <c r="WDD23" s="87"/>
      <c r="WDE23" s="87"/>
      <c r="WDF23" s="87"/>
      <c r="WDG23" s="87"/>
      <c r="WDH23" s="87"/>
      <c r="WDI23" s="87"/>
      <c r="WDJ23" s="87"/>
      <c r="WDK23" s="87"/>
      <c r="WDL23" s="87"/>
      <c r="WDM23" s="87"/>
      <c r="WDN23" s="87"/>
      <c r="WDO23" s="87"/>
      <c r="WDP23" s="87"/>
      <c r="WDQ23" s="87"/>
      <c r="WDR23" s="87"/>
      <c r="WDS23" s="87"/>
      <c r="WDT23" s="87"/>
      <c r="WDU23" s="87"/>
      <c r="WDV23" s="87"/>
      <c r="WDW23" s="87"/>
      <c r="WDX23" s="87"/>
      <c r="WDY23" s="87"/>
      <c r="WDZ23" s="87"/>
      <c r="WEA23" s="87"/>
      <c r="WEB23" s="87"/>
      <c r="WEC23" s="87"/>
      <c r="WED23" s="87"/>
      <c r="WEE23" s="87"/>
      <c r="WEF23" s="87"/>
      <c r="WEG23" s="87"/>
      <c r="WEH23" s="87"/>
      <c r="WEI23" s="87"/>
      <c r="WEJ23" s="87"/>
      <c r="WEK23" s="87"/>
      <c r="WEL23" s="87"/>
      <c r="WEM23" s="87"/>
      <c r="WEN23" s="87"/>
      <c r="WEO23" s="87"/>
      <c r="WEP23" s="87"/>
      <c r="WEQ23" s="87"/>
      <c r="WER23" s="87"/>
      <c r="WES23" s="87"/>
      <c r="WET23" s="87"/>
      <c r="WEU23" s="87"/>
      <c r="WEV23" s="87"/>
      <c r="WEW23" s="87"/>
      <c r="WEX23" s="87"/>
      <c r="WEY23" s="87"/>
      <c r="WEZ23" s="87"/>
      <c r="WFA23" s="87"/>
      <c r="WFB23" s="87"/>
      <c r="WFC23" s="87"/>
      <c r="WFD23" s="87"/>
      <c r="WFE23" s="87"/>
      <c r="WFF23" s="87"/>
      <c r="WFG23" s="87"/>
      <c r="WFH23" s="87"/>
      <c r="WFI23" s="87"/>
      <c r="WFJ23" s="87"/>
      <c r="WFK23" s="87"/>
      <c r="WFL23" s="87"/>
      <c r="WFM23" s="87"/>
      <c r="WFN23" s="87"/>
      <c r="WFO23" s="87"/>
      <c r="WFP23" s="87"/>
      <c r="WFQ23" s="87"/>
      <c r="WFR23" s="87"/>
      <c r="WFS23" s="87"/>
      <c r="WFT23" s="87"/>
      <c r="WFU23" s="87"/>
      <c r="WFV23" s="87"/>
      <c r="WFW23" s="87"/>
      <c r="WFX23" s="87"/>
      <c r="WFY23" s="87"/>
      <c r="WFZ23" s="87"/>
      <c r="WGA23" s="87"/>
      <c r="WGB23" s="87"/>
      <c r="WGC23" s="87"/>
      <c r="WGD23" s="87"/>
      <c r="WGE23" s="87"/>
      <c r="WGF23" s="87"/>
      <c r="WGG23" s="87"/>
      <c r="WGH23" s="87"/>
      <c r="WGI23" s="87"/>
      <c r="WGJ23" s="87"/>
      <c r="WGK23" s="87"/>
      <c r="WGL23" s="87"/>
      <c r="WGM23" s="87"/>
      <c r="WGN23" s="87"/>
      <c r="WGO23" s="87"/>
      <c r="WGP23" s="87"/>
      <c r="WGQ23" s="87"/>
      <c r="WGR23" s="87"/>
      <c r="WGS23" s="87"/>
      <c r="WGT23" s="87"/>
      <c r="WGU23" s="87"/>
      <c r="WGV23" s="87"/>
      <c r="WGW23" s="87"/>
      <c r="WGX23" s="87"/>
      <c r="WGY23" s="87"/>
      <c r="WGZ23" s="87"/>
      <c r="WHA23" s="87"/>
      <c r="WHB23" s="87"/>
      <c r="WHC23" s="87"/>
      <c r="WHD23" s="87"/>
      <c r="WHE23" s="87"/>
      <c r="WHF23" s="87"/>
      <c r="WHG23" s="87"/>
      <c r="WHH23" s="87"/>
      <c r="WHI23" s="87"/>
      <c r="WHJ23" s="87"/>
      <c r="WHK23" s="87"/>
      <c r="WHL23" s="87"/>
      <c r="WHM23" s="87"/>
      <c r="WHN23" s="87"/>
      <c r="WHO23" s="87"/>
      <c r="WHP23" s="87"/>
      <c r="WHQ23" s="87"/>
      <c r="WHR23" s="87"/>
      <c r="WHS23" s="87"/>
      <c r="WHT23" s="87"/>
      <c r="WHU23" s="87"/>
      <c r="WHV23" s="87"/>
      <c r="WHW23" s="87"/>
      <c r="WHX23" s="87"/>
      <c r="WHY23" s="87"/>
      <c r="WHZ23" s="87"/>
      <c r="WIA23" s="87"/>
      <c r="WIB23" s="87"/>
      <c r="WIC23" s="87"/>
      <c r="WID23" s="87"/>
      <c r="WIE23" s="87"/>
      <c r="WIF23" s="87"/>
      <c r="WIG23" s="87"/>
      <c r="WIH23" s="87"/>
      <c r="WII23" s="87"/>
      <c r="WIJ23" s="87"/>
      <c r="WIK23" s="87"/>
      <c r="WIL23" s="87"/>
      <c r="WIM23" s="87"/>
      <c r="WIN23" s="87"/>
      <c r="WIO23" s="87"/>
      <c r="WIP23" s="87"/>
      <c r="WIQ23" s="87"/>
      <c r="WIR23" s="87"/>
      <c r="WIS23" s="87"/>
      <c r="WIT23" s="87"/>
      <c r="WIU23" s="87"/>
      <c r="WIV23" s="87"/>
      <c r="WIW23" s="87"/>
      <c r="WIX23" s="87"/>
      <c r="WIY23" s="87"/>
      <c r="WIZ23" s="87"/>
      <c r="WJA23" s="87"/>
      <c r="WJB23" s="87"/>
      <c r="WJC23" s="87"/>
      <c r="WJD23" s="87"/>
      <c r="WJE23" s="87"/>
      <c r="WJF23" s="87"/>
      <c r="WJG23" s="87"/>
      <c r="WJH23" s="87"/>
      <c r="WJI23" s="87"/>
      <c r="WJJ23" s="87"/>
      <c r="WJK23" s="87"/>
      <c r="WJL23" s="87"/>
      <c r="WJM23" s="87"/>
      <c r="WJN23" s="87"/>
      <c r="WJO23" s="87"/>
      <c r="WJP23" s="87"/>
      <c r="WJQ23" s="87"/>
      <c r="WJR23" s="87"/>
      <c r="WJS23" s="87"/>
      <c r="WJT23" s="87"/>
      <c r="WJU23" s="87"/>
      <c r="WJV23" s="87"/>
      <c r="WJW23" s="87"/>
      <c r="WJX23" s="87"/>
      <c r="WJY23" s="87"/>
      <c r="WJZ23" s="87"/>
      <c r="WKA23" s="87"/>
      <c r="WKB23" s="87"/>
      <c r="WKC23" s="87"/>
      <c r="WKD23" s="87"/>
      <c r="WKE23" s="87"/>
      <c r="WKF23" s="87"/>
      <c r="WKG23" s="87"/>
      <c r="WKH23" s="87"/>
      <c r="WKI23" s="87"/>
      <c r="WKJ23" s="87"/>
      <c r="WKK23" s="87"/>
      <c r="WKL23" s="87"/>
      <c r="WKM23" s="87"/>
      <c r="WKN23" s="87"/>
      <c r="WKO23" s="87"/>
      <c r="WKP23" s="87"/>
      <c r="WKQ23" s="87"/>
      <c r="WKR23" s="87"/>
      <c r="WKS23" s="87"/>
      <c r="WKT23" s="87"/>
      <c r="WKU23" s="87"/>
      <c r="WKV23" s="87"/>
      <c r="WKW23" s="87"/>
      <c r="WKX23" s="87"/>
      <c r="WKY23" s="87"/>
      <c r="WKZ23" s="87"/>
      <c r="WLA23" s="87"/>
      <c r="WLB23" s="87"/>
      <c r="WLC23" s="87"/>
      <c r="WLD23" s="87"/>
      <c r="WLE23" s="87"/>
      <c r="WLF23" s="87"/>
      <c r="WLG23" s="87"/>
      <c r="WLH23" s="87"/>
      <c r="WLI23" s="87"/>
      <c r="WLJ23" s="87"/>
      <c r="WLK23" s="87"/>
      <c r="WLL23" s="87"/>
      <c r="WLM23" s="87"/>
      <c r="WLN23" s="87"/>
      <c r="WLO23" s="87"/>
      <c r="WLP23" s="87"/>
      <c r="WLQ23" s="87"/>
      <c r="WLR23" s="87"/>
      <c r="WLS23" s="87"/>
      <c r="WLT23" s="87"/>
      <c r="WLU23" s="87"/>
      <c r="WLV23" s="87"/>
      <c r="WLW23" s="87"/>
      <c r="WLX23" s="87"/>
      <c r="WLY23" s="87"/>
      <c r="WLZ23" s="87"/>
      <c r="WMA23" s="87"/>
      <c r="WMB23" s="87"/>
      <c r="WMC23" s="87"/>
      <c r="WMD23" s="87"/>
      <c r="WME23" s="87"/>
      <c r="WMF23" s="87"/>
      <c r="WMG23" s="87"/>
      <c r="WMH23" s="87"/>
      <c r="WMI23" s="87"/>
      <c r="WMJ23" s="87"/>
      <c r="WMK23" s="87"/>
      <c r="WML23" s="87"/>
      <c r="WMM23" s="87"/>
      <c r="WMN23" s="87"/>
      <c r="WMO23" s="87"/>
      <c r="WMP23" s="87"/>
      <c r="WMQ23" s="87"/>
      <c r="WMR23" s="87"/>
      <c r="WMS23" s="87"/>
      <c r="WMT23" s="87"/>
      <c r="WMU23" s="87"/>
      <c r="WMV23" s="87"/>
      <c r="WMW23" s="87"/>
      <c r="WMX23" s="87"/>
      <c r="WMY23" s="87"/>
      <c r="WMZ23" s="87"/>
      <c r="WNA23" s="87"/>
      <c r="WNB23" s="87"/>
      <c r="WNC23" s="87"/>
      <c r="WND23" s="87"/>
      <c r="WNE23" s="87"/>
      <c r="WNF23" s="87"/>
      <c r="WNG23" s="87"/>
      <c r="WNH23" s="87"/>
      <c r="WNI23" s="87"/>
      <c r="WNJ23" s="87"/>
      <c r="WNK23" s="87"/>
      <c r="WNL23" s="87"/>
      <c r="WNM23" s="87"/>
      <c r="WNN23" s="87"/>
      <c r="WNO23" s="87"/>
      <c r="WNP23" s="87"/>
      <c r="WNQ23" s="87"/>
      <c r="WNR23" s="87"/>
      <c r="WNS23" s="87"/>
      <c r="WNT23" s="87"/>
      <c r="WNU23" s="87"/>
      <c r="WNV23" s="87"/>
      <c r="WNW23" s="87"/>
      <c r="WNX23" s="87"/>
      <c r="WNY23" s="87"/>
      <c r="WNZ23" s="87"/>
      <c r="WOA23" s="87"/>
      <c r="WOB23" s="87"/>
      <c r="WOC23" s="87"/>
      <c r="WOD23" s="87"/>
      <c r="WOE23" s="87"/>
      <c r="WOF23" s="87"/>
      <c r="WOG23" s="87"/>
      <c r="WOH23" s="87"/>
      <c r="WOI23" s="87"/>
      <c r="WOJ23" s="87"/>
      <c r="WOK23" s="87"/>
      <c r="WOL23" s="87"/>
      <c r="WOM23" s="87"/>
      <c r="WON23" s="87"/>
      <c r="WOO23" s="87"/>
      <c r="WOP23" s="87"/>
      <c r="WOQ23" s="87"/>
      <c r="WOR23" s="87"/>
      <c r="WOS23" s="87"/>
      <c r="WOT23" s="87"/>
      <c r="WOU23" s="87"/>
      <c r="WOV23" s="87"/>
      <c r="WOW23" s="87"/>
      <c r="WOX23" s="87"/>
      <c r="WOY23" s="87"/>
      <c r="WOZ23" s="87"/>
      <c r="WPA23" s="87"/>
      <c r="WPB23" s="87"/>
      <c r="WPC23" s="87"/>
      <c r="WPD23" s="87"/>
      <c r="WPE23" s="87"/>
      <c r="WPF23" s="87"/>
      <c r="WPG23" s="87"/>
      <c r="WPH23" s="87"/>
      <c r="WPI23" s="87"/>
      <c r="WPJ23" s="87"/>
      <c r="WPK23" s="87"/>
      <c r="WPL23" s="87"/>
      <c r="WPM23" s="87"/>
      <c r="WPN23" s="87"/>
      <c r="WPO23" s="87"/>
      <c r="WPP23" s="87"/>
      <c r="WPQ23" s="87"/>
      <c r="WPR23" s="87"/>
      <c r="WPS23" s="87"/>
      <c r="WPT23" s="87"/>
      <c r="WPU23" s="87"/>
      <c r="WPV23" s="87"/>
      <c r="WPW23" s="87"/>
      <c r="WPX23" s="87"/>
      <c r="WPY23" s="87"/>
      <c r="WPZ23" s="87"/>
      <c r="WQA23" s="87"/>
      <c r="WQB23" s="87"/>
      <c r="WQC23" s="87"/>
      <c r="WQD23" s="87"/>
      <c r="WQE23" s="87"/>
      <c r="WQF23" s="87"/>
      <c r="WQG23" s="87"/>
      <c r="WQH23" s="87"/>
      <c r="WQI23" s="87"/>
      <c r="WQJ23" s="87"/>
      <c r="WQK23" s="87"/>
      <c r="WQL23" s="87"/>
      <c r="WQM23" s="87"/>
      <c r="WQN23" s="87"/>
      <c r="WQO23" s="87"/>
      <c r="WQP23" s="87"/>
      <c r="WQQ23" s="87"/>
      <c r="WQR23" s="87"/>
      <c r="WQS23" s="87"/>
      <c r="WQT23" s="87"/>
      <c r="WQU23" s="87"/>
      <c r="WQV23" s="87"/>
      <c r="WQW23" s="87"/>
      <c r="WQX23" s="87"/>
      <c r="WQY23" s="87"/>
      <c r="WQZ23" s="87"/>
      <c r="WRA23" s="87"/>
      <c r="WRB23" s="87"/>
      <c r="WRC23" s="87"/>
      <c r="WRD23" s="87"/>
      <c r="WRE23" s="87"/>
      <c r="WRF23" s="87"/>
      <c r="WRG23" s="87"/>
      <c r="WRH23" s="87"/>
      <c r="WRI23" s="87"/>
      <c r="WRJ23" s="87"/>
      <c r="WRK23" s="87"/>
      <c r="WRL23" s="87"/>
      <c r="WRM23" s="87"/>
      <c r="WRN23" s="87"/>
      <c r="WRO23" s="87"/>
      <c r="WRP23" s="87"/>
      <c r="WRQ23" s="87"/>
      <c r="WRR23" s="87"/>
      <c r="WRS23" s="87"/>
      <c r="WRT23" s="87"/>
      <c r="WRU23" s="87"/>
      <c r="WRV23" s="87"/>
      <c r="WRW23" s="87"/>
      <c r="WRX23" s="87"/>
      <c r="WRY23" s="87"/>
      <c r="WRZ23" s="87"/>
      <c r="WSA23" s="87"/>
      <c r="WSB23" s="87"/>
      <c r="WSC23" s="87"/>
      <c r="WSD23" s="87"/>
      <c r="WSE23" s="87"/>
      <c r="WSF23" s="87"/>
      <c r="WSG23" s="87"/>
      <c r="WSH23" s="87"/>
      <c r="WSI23" s="87"/>
      <c r="WSJ23" s="87"/>
      <c r="WSK23" s="87"/>
      <c r="WSL23" s="87"/>
      <c r="WSM23" s="87"/>
      <c r="WSN23" s="87"/>
      <c r="WSO23" s="87"/>
      <c r="WSP23" s="87"/>
      <c r="WSQ23" s="87"/>
      <c r="WSR23" s="87"/>
      <c r="WSS23" s="87"/>
      <c r="WST23" s="87"/>
      <c r="WSU23" s="87"/>
      <c r="WSV23" s="87"/>
      <c r="WSW23" s="87"/>
      <c r="WSX23" s="87"/>
      <c r="WSY23" s="87"/>
      <c r="WSZ23" s="87"/>
      <c r="WTA23" s="87"/>
      <c r="WTB23" s="87"/>
      <c r="WTC23" s="87"/>
      <c r="WTD23" s="87"/>
      <c r="WTE23" s="87"/>
      <c r="WTF23" s="87"/>
      <c r="WTG23" s="87"/>
      <c r="WTH23" s="87"/>
      <c r="WTI23" s="87"/>
      <c r="WTJ23" s="87"/>
      <c r="WTK23" s="87"/>
      <c r="WTL23" s="87"/>
      <c r="WTM23" s="87"/>
      <c r="WTN23" s="87"/>
      <c r="WTO23" s="87"/>
      <c r="WTP23" s="87"/>
      <c r="WTQ23" s="87"/>
      <c r="WTR23" s="87"/>
      <c r="WTS23" s="87"/>
      <c r="WTT23" s="87"/>
      <c r="WTU23" s="87"/>
      <c r="WTV23" s="87"/>
      <c r="WTW23" s="87"/>
      <c r="WTX23" s="87"/>
      <c r="WTY23" s="87"/>
      <c r="WTZ23" s="87"/>
      <c r="WUA23" s="87"/>
      <c r="WUB23" s="87"/>
      <c r="WUC23" s="87"/>
      <c r="WUD23" s="87"/>
      <c r="WUE23" s="87"/>
      <c r="WUF23" s="87"/>
      <c r="WUG23" s="87"/>
      <c r="WUH23" s="87"/>
      <c r="WUI23" s="87"/>
      <c r="WUJ23" s="87"/>
      <c r="WUK23" s="87"/>
      <c r="WUL23" s="87"/>
      <c r="WUM23" s="87"/>
      <c r="WUN23" s="87"/>
      <c r="WUO23" s="87"/>
      <c r="WUP23" s="87"/>
      <c r="WUQ23" s="87"/>
      <c r="WUR23" s="87"/>
      <c r="WUS23" s="87"/>
      <c r="WUT23" s="87"/>
      <c r="WUU23" s="87"/>
      <c r="WUV23" s="87"/>
      <c r="WUW23" s="87"/>
      <c r="WUX23" s="87"/>
      <c r="WUY23" s="87"/>
      <c r="WUZ23" s="87"/>
      <c r="WVA23" s="87"/>
      <c r="WVB23" s="87"/>
      <c r="WVC23" s="87"/>
      <c r="WVD23" s="87"/>
      <c r="WVE23" s="87"/>
      <c r="WVF23" s="87"/>
      <c r="WVG23" s="87"/>
      <c r="WVH23" s="87"/>
      <c r="WVI23" s="87"/>
      <c r="WVJ23" s="87"/>
      <c r="WVK23" s="87"/>
      <c r="WVL23" s="87"/>
      <c r="WVM23" s="87"/>
      <c r="WVN23" s="87"/>
      <c r="WVO23" s="87"/>
      <c r="WVP23" s="87"/>
      <c r="WVQ23" s="87"/>
      <c r="WVR23" s="87"/>
      <c r="WVS23" s="87"/>
      <c r="WVT23" s="87"/>
      <c r="WVU23" s="87"/>
      <c r="WVV23" s="87"/>
      <c r="WVW23" s="87"/>
      <c r="WVX23" s="87"/>
      <c r="WVY23" s="87"/>
      <c r="WVZ23" s="87"/>
      <c r="WWA23" s="87"/>
      <c r="WWB23" s="87"/>
      <c r="WWC23" s="87"/>
      <c r="WWD23" s="87"/>
      <c r="WWE23" s="87"/>
      <c r="WWF23" s="87"/>
      <c r="WWG23" s="87"/>
      <c r="WWH23" s="87"/>
      <c r="WWI23" s="87"/>
      <c r="WWJ23" s="87"/>
      <c r="WWK23" s="87"/>
      <c r="WWL23" s="87"/>
      <c r="WWM23" s="87"/>
      <c r="WWN23" s="87"/>
      <c r="WWO23" s="87"/>
      <c r="WWP23" s="87"/>
      <c r="WWQ23" s="87"/>
      <c r="WWR23" s="87"/>
      <c r="WWS23" s="87"/>
      <c r="WWT23" s="87"/>
      <c r="WWU23" s="87"/>
      <c r="WWV23" s="87"/>
      <c r="WWW23" s="87"/>
      <c r="WWX23" s="87"/>
      <c r="WWY23" s="87"/>
      <c r="WWZ23" s="87"/>
      <c r="WXA23" s="87"/>
      <c r="WXB23" s="87"/>
      <c r="WXC23" s="87"/>
      <c r="WXD23" s="87"/>
      <c r="WXE23" s="87"/>
      <c r="WXF23" s="87"/>
      <c r="WXG23" s="87"/>
      <c r="WXH23" s="87"/>
      <c r="WXI23" s="87"/>
      <c r="WXJ23" s="87"/>
      <c r="WXK23" s="87"/>
      <c r="WXL23" s="87"/>
      <c r="WXM23" s="87"/>
      <c r="WXN23" s="87"/>
      <c r="WXO23" s="87"/>
      <c r="WXP23" s="87"/>
      <c r="WXQ23" s="87"/>
      <c r="WXR23" s="87"/>
      <c r="WXS23" s="87"/>
      <c r="WXT23" s="87"/>
      <c r="WXU23" s="87"/>
      <c r="WXV23" s="87"/>
      <c r="WXW23" s="87"/>
      <c r="WXX23" s="87"/>
      <c r="WXY23" s="87"/>
      <c r="WXZ23" s="87"/>
      <c r="WYA23" s="87"/>
      <c r="WYB23" s="87"/>
      <c r="WYC23" s="87"/>
      <c r="WYD23" s="87"/>
      <c r="WYE23" s="87"/>
      <c r="WYF23" s="87"/>
      <c r="WYG23" s="87"/>
      <c r="WYH23" s="87"/>
      <c r="WYI23" s="87"/>
      <c r="WYJ23" s="87"/>
      <c r="WYK23" s="87"/>
      <c r="WYL23" s="87"/>
      <c r="WYM23" s="87"/>
      <c r="WYN23" s="87"/>
      <c r="WYO23" s="87"/>
      <c r="WYP23" s="87"/>
      <c r="WYQ23" s="87"/>
      <c r="WYR23" s="87"/>
      <c r="WYS23" s="87"/>
      <c r="WYT23" s="87"/>
      <c r="WYU23" s="87"/>
      <c r="WYV23" s="87"/>
      <c r="WYW23" s="87"/>
      <c r="WYX23" s="87"/>
      <c r="WYY23" s="87"/>
      <c r="WYZ23" s="87"/>
      <c r="WZA23" s="87"/>
      <c r="WZB23" s="87"/>
      <c r="WZC23" s="87"/>
      <c r="WZD23" s="87"/>
      <c r="WZE23" s="87"/>
      <c r="WZF23" s="87"/>
      <c r="WZG23" s="87"/>
      <c r="WZH23" s="87"/>
      <c r="WZI23" s="87"/>
      <c r="WZJ23" s="87"/>
      <c r="WZK23" s="87"/>
      <c r="WZL23" s="87"/>
      <c r="WZM23" s="87"/>
      <c r="WZN23" s="87"/>
      <c r="WZO23" s="87"/>
      <c r="WZP23" s="87"/>
      <c r="WZQ23" s="87"/>
      <c r="WZR23" s="87"/>
      <c r="WZS23" s="87"/>
      <c r="WZT23" s="87"/>
      <c r="WZU23" s="87"/>
      <c r="WZV23" s="87"/>
      <c r="WZW23" s="87"/>
      <c r="WZX23" s="87"/>
      <c r="WZY23" s="87"/>
      <c r="WZZ23" s="87"/>
      <c r="XAA23" s="87"/>
      <c r="XAB23" s="87"/>
      <c r="XAC23" s="87"/>
      <c r="XAD23" s="87"/>
      <c r="XAE23" s="87"/>
      <c r="XAF23" s="87"/>
      <c r="XAG23" s="87"/>
      <c r="XAH23" s="87"/>
      <c r="XAI23" s="87"/>
      <c r="XAJ23" s="87"/>
      <c r="XAK23" s="87"/>
      <c r="XAL23" s="87"/>
      <c r="XAM23" s="87"/>
      <c r="XAN23" s="87"/>
      <c r="XAO23" s="87"/>
      <c r="XAP23" s="87"/>
      <c r="XAQ23" s="87"/>
      <c r="XAR23" s="87"/>
      <c r="XAS23" s="87"/>
      <c r="XAT23" s="87"/>
      <c r="XAU23" s="87"/>
      <c r="XAV23" s="87"/>
      <c r="XAW23" s="87"/>
      <c r="XAX23" s="87"/>
      <c r="XAY23" s="87"/>
      <c r="XAZ23" s="87"/>
      <c r="XBA23" s="87"/>
      <c r="XBB23" s="87"/>
      <c r="XBC23" s="87"/>
      <c r="XBD23" s="87"/>
      <c r="XBE23" s="87"/>
      <c r="XBF23" s="87"/>
      <c r="XBG23" s="87"/>
      <c r="XBH23" s="87"/>
      <c r="XBI23" s="87"/>
      <c r="XBJ23" s="87"/>
      <c r="XBK23" s="87"/>
      <c r="XBL23" s="87"/>
      <c r="XBM23" s="87"/>
      <c r="XBN23" s="87"/>
      <c r="XBO23" s="87"/>
      <c r="XBP23" s="87"/>
      <c r="XBQ23" s="87"/>
      <c r="XBR23" s="87"/>
      <c r="XBS23" s="87"/>
      <c r="XBT23" s="87"/>
      <c r="XBU23" s="87"/>
      <c r="XBV23" s="87"/>
      <c r="XBW23" s="87"/>
      <c r="XBX23" s="87"/>
      <c r="XBY23" s="87"/>
      <c r="XBZ23" s="87"/>
      <c r="XCA23" s="87"/>
      <c r="XCB23" s="87"/>
      <c r="XCC23" s="87"/>
      <c r="XCD23" s="87"/>
      <c r="XCE23" s="87"/>
      <c r="XCF23" s="87"/>
      <c r="XCG23" s="87"/>
      <c r="XCH23" s="87"/>
      <c r="XCI23" s="87"/>
      <c r="XCJ23" s="87"/>
      <c r="XCK23" s="87"/>
      <c r="XCL23" s="87"/>
      <c r="XCM23" s="87"/>
      <c r="XCN23" s="87"/>
      <c r="XCO23" s="87"/>
      <c r="XCP23" s="87"/>
      <c r="XCQ23" s="87"/>
      <c r="XCR23" s="87"/>
      <c r="XCS23" s="87"/>
      <c r="XCT23" s="87"/>
      <c r="XCU23" s="87"/>
      <c r="XCV23" s="87"/>
      <c r="XCW23" s="87"/>
      <c r="XCX23" s="87"/>
      <c r="XCY23" s="87"/>
      <c r="XCZ23" s="87"/>
      <c r="XDA23" s="87"/>
      <c r="XDB23" s="87"/>
      <c r="XDC23" s="87"/>
      <c r="XDD23" s="87"/>
      <c r="XDE23" s="87"/>
      <c r="XDF23" s="87"/>
      <c r="XDG23" s="87"/>
      <c r="XDH23" s="87"/>
      <c r="XDI23" s="87"/>
      <c r="XDJ23" s="87"/>
      <c r="XDK23" s="87"/>
      <c r="XDL23" s="87"/>
      <c r="XDM23" s="87"/>
      <c r="XDN23" s="87"/>
      <c r="XDO23" s="87"/>
      <c r="XDP23" s="87"/>
      <c r="XDQ23" s="87"/>
      <c r="XDR23" s="87"/>
      <c r="XDS23" s="87"/>
      <c r="XDT23" s="87"/>
      <c r="XDU23" s="87"/>
      <c r="XDV23" s="87"/>
      <c r="XDW23" s="87"/>
      <c r="XDX23" s="87"/>
      <c r="XDY23" s="87"/>
      <c r="XDZ23" s="87"/>
      <c r="XEA23" s="87"/>
      <c r="XEB23" s="87"/>
      <c r="XEC23" s="87"/>
      <c r="XED23" s="87"/>
      <c r="XEE23" s="87"/>
      <c r="XEF23" s="87"/>
      <c r="XEG23" s="87"/>
      <c r="XEH23" s="87"/>
      <c r="XEI23" s="87"/>
      <c r="XEJ23" s="87"/>
      <c r="XEK23" s="87"/>
      <c r="XEL23" s="87"/>
      <c r="XEM23" s="87"/>
      <c r="XEN23" s="87"/>
      <c r="XEO23" s="87"/>
      <c r="XEP23" s="87"/>
      <c r="XEQ23" s="87"/>
      <c r="XER23" s="87"/>
      <c r="XES23" s="87"/>
      <c r="XET23" s="87"/>
      <c r="XEU23" s="87"/>
      <c r="XEV23" s="87"/>
      <c r="XEW23" s="87"/>
      <c r="XEX23" s="87"/>
      <c r="XEY23" s="87"/>
      <c r="XEZ23" s="87"/>
      <c r="XFA23" s="87"/>
      <c r="XFB23" s="87"/>
      <c r="XFC23" s="87"/>
      <c r="XFD23" s="87"/>
    </row>
    <row r="24" spans="1:16384" ht="15.75" customHeight="1">
      <c r="A24" s="63"/>
      <c r="B24" s="63"/>
      <c r="C24" s="63">
        <v>2004</v>
      </c>
      <c r="D24" s="63">
        <v>2005</v>
      </c>
      <c r="E24" s="63">
        <v>2006</v>
      </c>
      <c r="F24" s="63">
        <v>2007</v>
      </c>
      <c r="G24" s="63">
        <v>2008</v>
      </c>
      <c r="H24" s="63">
        <v>2009</v>
      </c>
      <c r="I24" s="63">
        <v>2010</v>
      </c>
      <c r="J24" s="63">
        <v>2011</v>
      </c>
      <c r="K24" s="63">
        <v>2012</v>
      </c>
      <c r="L24" s="63">
        <v>2013</v>
      </c>
      <c r="M24" s="63">
        <v>2014</v>
      </c>
      <c r="N24" s="63">
        <v>2015</v>
      </c>
    </row>
    <row r="25" spans="1:16384" ht="15" customHeight="1">
      <c r="A25" s="67" t="s">
        <v>104</v>
      </c>
      <c r="B25" s="67" t="s">
        <v>19</v>
      </c>
      <c r="C25" s="67"/>
      <c r="D25" s="67"/>
      <c r="E25" s="67"/>
      <c r="F25" s="67"/>
      <c r="G25" s="67"/>
      <c r="H25" s="67"/>
      <c r="I25" s="67"/>
      <c r="J25" s="67"/>
      <c r="K25" s="67"/>
      <c r="L25" s="67"/>
      <c r="M25" s="67"/>
      <c r="N25" s="67"/>
    </row>
    <row r="26" spans="1:16384" ht="15" customHeight="1">
      <c r="A26" s="3" t="s">
        <v>105</v>
      </c>
      <c r="B26" s="3" t="s">
        <v>20</v>
      </c>
      <c r="C26" s="92"/>
      <c r="D26" s="92"/>
      <c r="E26" s="92"/>
      <c r="F26" s="92"/>
      <c r="G26" s="92"/>
      <c r="H26" s="92"/>
      <c r="I26" s="92"/>
      <c r="J26" s="92"/>
      <c r="K26" s="92"/>
      <c r="L26" s="92"/>
      <c r="M26" s="92"/>
      <c r="N26" s="92"/>
    </row>
    <row r="27" spans="1:16384" ht="15" customHeight="1">
      <c r="A27" s="3"/>
      <c r="B27" s="3"/>
      <c r="C27" s="7"/>
      <c r="G27" s="2"/>
      <c r="L27" s="92"/>
      <c r="M27" s="92"/>
      <c r="N27" s="92"/>
    </row>
    <row r="28" spans="1:16384" ht="15" customHeight="1">
      <c r="A28" t="s">
        <v>106</v>
      </c>
      <c r="B28" t="s">
        <v>21</v>
      </c>
      <c r="C28" s="2">
        <v>13212191</v>
      </c>
      <c r="D28" s="2">
        <v>13036184</v>
      </c>
      <c r="E28" s="2">
        <v>14011755</v>
      </c>
      <c r="F28" s="2">
        <v>16773537</v>
      </c>
      <c r="G28" s="2">
        <v>19587575</v>
      </c>
      <c r="H28" s="2">
        <v>20427717</v>
      </c>
      <c r="I28" s="2">
        <v>21551838</v>
      </c>
      <c r="J28" s="2">
        <v>20668348</v>
      </c>
      <c r="K28" s="2">
        <v>18567316</v>
      </c>
      <c r="L28" s="2">
        <v>14855219</v>
      </c>
      <c r="M28" s="2">
        <v>37625020</v>
      </c>
      <c r="N28" s="2">
        <v>37333085</v>
      </c>
    </row>
    <row r="29" spans="1:16384" ht="15" hidden="1" customHeight="1">
      <c r="A29" s="121" t="s">
        <v>200</v>
      </c>
      <c r="C29" s="87">
        <v>783332</v>
      </c>
      <c r="D29" s="87">
        <v>851802</v>
      </c>
      <c r="E29" s="87">
        <v>915977</v>
      </c>
      <c r="F29" s="87">
        <v>915977</v>
      </c>
      <c r="G29" s="87">
        <v>915977</v>
      </c>
      <c r="H29" s="87">
        <v>1033606</v>
      </c>
      <c r="I29" s="87">
        <v>1264672</v>
      </c>
      <c r="J29" s="87">
        <v>1264672</v>
      </c>
      <c r="K29" s="87">
        <v>1264672</v>
      </c>
      <c r="L29" s="87">
        <v>1295648</v>
      </c>
      <c r="M29" s="87">
        <v>1242228</v>
      </c>
      <c r="N29" s="87">
        <v>1279191</v>
      </c>
      <c r="O29" s="2"/>
    </row>
    <row r="30" spans="1:16384" ht="15" hidden="1" customHeight="1">
      <c r="A30" s="121" t="s">
        <v>201</v>
      </c>
      <c r="C30" s="87">
        <v>4197673</v>
      </c>
      <c r="D30" s="87">
        <v>4295318</v>
      </c>
      <c r="E30" s="87">
        <v>4878986</v>
      </c>
      <c r="F30" s="87">
        <v>5385722</v>
      </c>
      <c r="G30" s="87">
        <v>5589186</v>
      </c>
      <c r="H30" s="87">
        <v>5942537</v>
      </c>
      <c r="I30" s="87">
        <v>6243354</v>
      </c>
      <c r="J30" s="87">
        <v>6270945</v>
      </c>
      <c r="K30" s="87">
        <v>5939140</v>
      </c>
      <c r="L30" s="87">
        <v>4551141</v>
      </c>
      <c r="M30" s="87">
        <v>9053323</v>
      </c>
      <c r="N30" s="87">
        <v>8931435</v>
      </c>
    </row>
    <row r="31" spans="1:16384" ht="15" hidden="1" customHeight="1">
      <c r="A31" s="121" t="s">
        <v>202</v>
      </c>
      <c r="C31" s="87">
        <v>7246523</v>
      </c>
      <c r="D31" s="87">
        <v>7402177</v>
      </c>
      <c r="E31" s="87">
        <v>7597765</v>
      </c>
      <c r="F31" s="87">
        <v>9847215</v>
      </c>
      <c r="G31" s="87">
        <v>12550682</v>
      </c>
      <c r="H31" s="87">
        <v>12955839</v>
      </c>
      <c r="I31" s="87">
        <v>13608958</v>
      </c>
      <c r="J31" s="87">
        <v>12773762</v>
      </c>
      <c r="K31" s="87">
        <v>11246010</v>
      </c>
      <c r="L31" s="87">
        <v>8882640</v>
      </c>
      <c r="M31" s="87">
        <v>26711785</v>
      </c>
      <c r="N31" s="87">
        <v>26442576</v>
      </c>
    </row>
    <row r="32" spans="1:16384" ht="15" hidden="1" customHeight="1">
      <c r="A32" s="121" t="s">
        <v>203</v>
      </c>
      <c r="C32" s="2">
        <v>0</v>
      </c>
      <c r="D32" s="87">
        <v>0</v>
      </c>
      <c r="E32" s="87">
        <v>0</v>
      </c>
      <c r="F32" s="87">
        <v>0</v>
      </c>
      <c r="G32" s="87">
        <v>0</v>
      </c>
      <c r="H32" s="87">
        <v>0</v>
      </c>
      <c r="I32" s="87">
        <v>0</v>
      </c>
      <c r="J32" s="87">
        <v>0</v>
      </c>
      <c r="K32" s="87">
        <v>0</v>
      </c>
      <c r="L32" s="87">
        <v>0</v>
      </c>
      <c r="M32" s="87">
        <v>520728</v>
      </c>
      <c r="N32" s="87">
        <v>585178</v>
      </c>
    </row>
    <row r="33" spans="1:19" ht="15" hidden="1" customHeight="1">
      <c r="A33" s="121" t="s">
        <v>204</v>
      </c>
      <c r="C33" s="87">
        <v>665313</v>
      </c>
      <c r="D33" s="87">
        <v>474562</v>
      </c>
      <c r="E33" s="87">
        <v>606176</v>
      </c>
      <c r="F33" s="87">
        <v>607745</v>
      </c>
      <c r="G33" s="87">
        <v>515690</v>
      </c>
      <c r="H33" s="87">
        <v>477816</v>
      </c>
      <c r="I33" s="87">
        <v>429927</v>
      </c>
      <c r="J33" s="87">
        <v>354042</v>
      </c>
      <c r="K33" s="87">
        <v>117493</v>
      </c>
      <c r="L33" s="87">
        <v>125789</v>
      </c>
      <c r="M33" s="87">
        <v>96956</v>
      </c>
      <c r="N33" s="87">
        <v>94705</v>
      </c>
    </row>
    <row r="34" spans="1:19" ht="15" hidden="1" customHeight="1">
      <c r="A34" s="121" t="s">
        <v>240</v>
      </c>
      <c r="C34" s="87">
        <v>319350</v>
      </c>
      <c r="D34" s="87">
        <v>12326</v>
      </c>
      <c r="E34" s="87">
        <v>12850</v>
      </c>
      <c r="F34" s="87">
        <v>16879</v>
      </c>
      <c r="G34" s="87">
        <v>16040</v>
      </c>
      <c r="H34" s="87">
        <v>17917</v>
      </c>
      <c r="I34" s="87">
        <v>4927</v>
      </c>
      <c r="J34" s="87">
        <v>4926</v>
      </c>
      <c r="K34" s="87">
        <v>0</v>
      </c>
      <c r="L34" s="87">
        <v>0</v>
      </c>
      <c r="M34" s="87">
        <v>0</v>
      </c>
      <c r="N34" s="87">
        <v>0</v>
      </c>
    </row>
    <row r="35" spans="1:19" ht="14.25" hidden="1" customHeight="1">
      <c r="A35" s="122" t="s">
        <v>205</v>
      </c>
      <c r="C35" s="90">
        <f t="shared" ref="C35:F35" si="5">SUM(C36:C41)</f>
        <v>23175665</v>
      </c>
      <c r="D35" s="90">
        <f t="shared" si="5"/>
        <v>24900175</v>
      </c>
      <c r="E35" s="90">
        <f>SUM(E36:E41)</f>
        <v>27941943</v>
      </c>
      <c r="F35" s="90">
        <f t="shared" si="5"/>
        <v>32684636</v>
      </c>
      <c r="G35" s="90">
        <f>SUM(G36:G41)</f>
        <v>37687564</v>
      </c>
      <c r="H35" s="90">
        <f>SUM(H36:H41)</f>
        <v>41119630</v>
      </c>
      <c r="I35" s="90">
        <f>SUM(I36:I41)</f>
        <v>44694115</v>
      </c>
      <c r="J35" s="90">
        <v>46571827</v>
      </c>
      <c r="K35" s="90">
        <v>45686783</v>
      </c>
      <c r="L35" s="90">
        <f>SUM(L36:L40)</f>
        <v>38003611</v>
      </c>
      <c r="M35" s="90">
        <v>62408291</v>
      </c>
      <c r="N35" s="90">
        <v>60243411</v>
      </c>
      <c r="O35" s="2"/>
      <c r="P35" s="2"/>
      <c r="Q35" s="2"/>
      <c r="R35" s="2"/>
      <c r="S35" s="2"/>
    </row>
    <row r="36" spans="1:19" ht="15" hidden="1" customHeight="1">
      <c r="A36" s="123" t="s">
        <v>206</v>
      </c>
      <c r="C36" s="87">
        <v>783332</v>
      </c>
      <c r="D36" s="87">
        <v>851802</v>
      </c>
      <c r="E36" s="87">
        <v>915977</v>
      </c>
      <c r="F36" s="87">
        <v>915977</v>
      </c>
      <c r="G36" s="87">
        <v>915977</v>
      </c>
      <c r="H36" s="87">
        <v>1033606</v>
      </c>
      <c r="I36" s="87">
        <v>1264672</v>
      </c>
      <c r="J36" s="87">
        <v>1264672</v>
      </c>
      <c r="K36" s="87">
        <v>1264672</v>
      </c>
      <c r="L36" s="87">
        <v>1295648</v>
      </c>
      <c r="M36" s="87">
        <v>1242228</v>
      </c>
      <c r="N36" s="87">
        <v>1279191</v>
      </c>
      <c r="O36" s="2"/>
    </row>
    <row r="37" spans="1:19" ht="15" hidden="1" customHeight="1">
      <c r="A37" s="123" t="s">
        <v>207</v>
      </c>
      <c r="C37" s="87">
        <v>4808842</v>
      </c>
      <c r="D37" s="87">
        <v>5048627</v>
      </c>
      <c r="E37" s="87">
        <v>5782411</v>
      </c>
      <c r="F37" s="87">
        <v>6466551</v>
      </c>
      <c r="G37" s="87">
        <v>6865365</v>
      </c>
      <c r="H37" s="87">
        <v>7435012</v>
      </c>
      <c r="I37" s="87">
        <v>7967595</v>
      </c>
      <c r="J37" s="87">
        <v>8277534</v>
      </c>
      <c r="K37" s="87">
        <v>8094940</v>
      </c>
      <c r="L37" s="87">
        <v>6465906</v>
      </c>
      <c r="M37" s="87">
        <v>11185399</v>
      </c>
      <c r="N37" s="87">
        <v>11396013</v>
      </c>
    </row>
    <row r="38" spans="1:19" ht="15" hidden="1" customHeight="1">
      <c r="A38" s="123" t="s">
        <v>208</v>
      </c>
      <c r="C38" s="87">
        <v>16016840</v>
      </c>
      <c r="D38" s="87">
        <v>17729809</v>
      </c>
      <c r="E38" s="87">
        <v>19665926</v>
      </c>
      <c r="F38" s="87">
        <v>23571356</v>
      </c>
      <c r="G38" s="87">
        <v>28166919</v>
      </c>
      <c r="H38" s="87">
        <v>30801387</v>
      </c>
      <c r="I38" s="87">
        <v>33629430</v>
      </c>
      <c r="J38" s="87">
        <v>35167345</v>
      </c>
      <c r="K38" s="87">
        <v>35030703</v>
      </c>
      <c r="L38" s="87">
        <v>28929769</v>
      </c>
      <c r="M38" s="87">
        <v>45357493</v>
      </c>
      <c r="N38" s="87">
        <v>44712271</v>
      </c>
    </row>
    <row r="39" spans="1:19" ht="15" hidden="1" customHeight="1">
      <c r="A39" s="123" t="s">
        <v>209</v>
      </c>
      <c r="C39" s="87">
        <v>0</v>
      </c>
      <c r="D39" s="87">
        <v>0</v>
      </c>
      <c r="E39" s="87">
        <v>0</v>
      </c>
      <c r="F39" s="87">
        <v>0</v>
      </c>
      <c r="G39" s="87">
        <v>0</v>
      </c>
      <c r="H39" s="87">
        <v>0</v>
      </c>
      <c r="I39" s="87">
        <v>0</v>
      </c>
      <c r="J39" s="87">
        <v>0</v>
      </c>
      <c r="K39" s="87">
        <v>0</v>
      </c>
      <c r="L39" s="87">
        <v>0</v>
      </c>
      <c r="M39" s="87">
        <v>3391293</v>
      </c>
      <c r="N39" s="87">
        <v>1750957</v>
      </c>
    </row>
    <row r="40" spans="1:19" ht="15" hidden="1" customHeight="1">
      <c r="A40" s="123" t="s">
        <v>210</v>
      </c>
      <c r="C40" s="87">
        <v>1247301</v>
      </c>
      <c r="D40" s="87">
        <v>1257611</v>
      </c>
      <c r="E40" s="87">
        <v>1564779</v>
      </c>
      <c r="F40" s="87">
        <v>1713873</v>
      </c>
      <c r="G40" s="87">
        <v>1723263</v>
      </c>
      <c r="H40" s="87">
        <v>1831708</v>
      </c>
      <c r="I40" s="87">
        <v>1827491</v>
      </c>
      <c r="J40" s="87">
        <v>1857348</v>
      </c>
      <c r="K40" s="87">
        <v>1296446</v>
      </c>
      <c r="L40" s="87">
        <v>1312288</v>
      </c>
      <c r="M40" s="87">
        <v>1231878</v>
      </c>
      <c r="N40" s="87">
        <v>1104979</v>
      </c>
    </row>
    <row r="41" spans="1:19" ht="15" hidden="1" customHeight="1">
      <c r="A41" s="123" t="s">
        <v>241</v>
      </c>
      <c r="C41" s="87">
        <v>319350</v>
      </c>
      <c r="D41" s="87">
        <v>12326</v>
      </c>
      <c r="E41" s="87">
        <v>12850</v>
      </c>
      <c r="F41" s="87">
        <v>16879</v>
      </c>
      <c r="G41" s="87">
        <v>16040</v>
      </c>
      <c r="H41" s="87">
        <v>17917</v>
      </c>
      <c r="I41" s="87">
        <v>4927</v>
      </c>
      <c r="J41" s="87">
        <v>4927</v>
      </c>
      <c r="K41" s="87"/>
      <c r="L41" s="87"/>
      <c r="M41" s="87"/>
      <c r="N41" s="87"/>
    </row>
    <row r="42" spans="1:19" ht="27.75" hidden="1" customHeight="1">
      <c r="A42" s="122" t="s">
        <v>211</v>
      </c>
      <c r="C42" s="90">
        <f t="shared" ref="C42:F42" si="6">-SUM(C43:C47)</f>
        <v>-9963473</v>
      </c>
      <c r="D42" s="90">
        <f t="shared" si="6"/>
        <v>-11863990</v>
      </c>
      <c r="E42" s="90">
        <f>-SUM(E44:E47)</f>
        <v>-13930188</v>
      </c>
      <c r="F42" s="90">
        <f t="shared" si="6"/>
        <v>-15911099</v>
      </c>
      <c r="G42" s="90">
        <f t="shared" ref="G42:L42" si="7">-SUM(G43:G47)</f>
        <v>-18099988</v>
      </c>
      <c r="H42" s="90">
        <f t="shared" si="7"/>
        <v>-20691914</v>
      </c>
      <c r="I42" s="90">
        <f t="shared" si="7"/>
        <v>-23142277</v>
      </c>
      <c r="J42" s="90">
        <f t="shared" si="7"/>
        <v>-25903479</v>
      </c>
      <c r="K42" s="90">
        <f t="shared" si="7"/>
        <v>-27119467</v>
      </c>
      <c r="L42" s="90">
        <f t="shared" si="7"/>
        <v>-23148392</v>
      </c>
      <c r="M42" s="90">
        <v>-24783271</v>
      </c>
      <c r="N42" s="90">
        <v>-22910326</v>
      </c>
    </row>
    <row r="43" spans="1:19" ht="14.25" hidden="1" customHeight="1">
      <c r="A43" s="123" t="s">
        <v>212</v>
      </c>
      <c r="C43" s="87">
        <v>0</v>
      </c>
      <c r="D43" s="87">
        <v>0</v>
      </c>
      <c r="F43" s="87">
        <v>0</v>
      </c>
      <c r="G43" s="87">
        <v>0</v>
      </c>
      <c r="H43" s="87">
        <v>0</v>
      </c>
      <c r="I43" s="87">
        <v>0</v>
      </c>
      <c r="J43" s="87">
        <v>0</v>
      </c>
      <c r="K43" s="87">
        <v>0</v>
      </c>
      <c r="L43" s="87">
        <v>0</v>
      </c>
      <c r="M43" s="87">
        <v>0</v>
      </c>
      <c r="N43" s="87">
        <v>0</v>
      </c>
    </row>
    <row r="44" spans="1:19" ht="15" hidden="1" customHeight="1">
      <c r="A44" s="123" t="s">
        <v>213</v>
      </c>
      <c r="C44" s="87">
        <v>611169</v>
      </c>
      <c r="D44" s="87">
        <v>753309</v>
      </c>
      <c r="E44" s="87">
        <v>903425</v>
      </c>
      <c r="F44" s="87">
        <v>1080829</v>
      </c>
      <c r="G44" s="87">
        <v>1276179</v>
      </c>
      <c r="H44" s="87">
        <v>1492474</v>
      </c>
      <c r="I44" s="87">
        <v>1724241</v>
      </c>
      <c r="J44" s="87">
        <v>2006589</v>
      </c>
      <c r="K44" s="87">
        <v>2155800</v>
      </c>
      <c r="L44" s="87">
        <v>1914764</v>
      </c>
      <c r="M44" s="87">
        <v>2132076</v>
      </c>
      <c r="N44" s="87">
        <v>2464578</v>
      </c>
    </row>
    <row r="45" spans="1:19" ht="24.75" hidden="1" customHeight="1">
      <c r="A45" s="123" t="s">
        <v>214</v>
      </c>
      <c r="C45" s="87">
        <v>8770317</v>
      </c>
      <c r="D45" s="87">
        <v>10327632</v>
      </c>
      <c r="E45" s="87">
        <v>12068161</v>
      </c>
      <c r="F45" s="87">
        <v>13724142</v>
      </c>
      <c r="G45" s="87">
        <v>15616237</v>
      </c>
      <c r="H45" s="87">
        <v>17845548</v>
      </c>
      <c r="I45" s="87">
        <v>20020472</v>
      </c>
      <c r="J45" s="87">
        <v>22393583</v>
      </c>
      <c r="K45" s="87">
        <v>23784693</v>
      </c>
      <c r="L45" s="87">
        <v>20047129</v>
      </c>
      <c r="M45" s="87">
        <v>18645708</v>
      </c>
      <c r="N45" s="87">
        <v>18269695</v>
      </c>
    </row>
    <row r="46" spans="1:19" ht="15" hidden="1" customHeight="1">
      <c r="A46" s="123" t="s">
        <v>215</v>
      </c>
      <c r="C46" s="87">
        <v>0</v>
      </c>
      <c r="D46" s="87">
        <v>0</v>
      </c>
      <c r="E46" s="87">
        <v>0</v>
      </c>
      <c r="F46" s="87">
        <v>0</v>
      </c>
      <c r="G46" s="87">
        <v>0</v>
      </c>
      <c r="H46" s="87">
        <v>0</v>
      </c>
      <c r="I46" s="87">
        <v>0</v>
      </c>
      <c r="J46" s="87">
        <v>0</v>
      </c>
      <c r="K46" s="87">
        <v>0</v>
      </c>
      <c r="L46" s="87">
        <v>0</v>
      </c>
      <c r="M46" s="87">
        <v>2870565</v>
      </c>
      <c r="N46" s="87">
        <v>1165779</v>
      </c>
    </row>
    <row r="47" spans="1:19" ht="15" hidden="1" customHeight="1">
      <c r="A47" s="123" t="s">
        <v>216</v>
      </c>
      <c r="C47" s="87">
        <v>581987</v>
      </c>
      <c r="D47" s="87">
        <v>783049</v>
      </c>
      <c r="E47" s="87">
        <v>958602</v>
      </c>
      <c r="F47" s="87">
        <v>1106128</v>
      </c>
      <c r="G47" s="87">
        <v>1207572</v>
      </c>
      <c r="H47" s="87">
        <v>1353892</v>
      </c>
      <c r="I47" s="87">
        <v>1397564</v>
      </c>
      <c r="J47" s="87">
        <v>1503307</v>
      </c>
      <c r="K47" s="87">
        <v>1178974</v>
      </c>
      <c r="L47" s="87">
        <v>1186499</v>
      </c>
      <c r="M47" s="87">
        <v>1134922</v>
      </c>
      <c r="N47" s="87">
        <v>1010274</v>
      </c>
    </row>
    <row r="48" spans="1:19">
      <c r="A48" t="s">
        <v>107</v>
      </c>
      <c r="B48" t="s">
        <v>23</v>
      </c>
      <c r="C48" s="2">
        <v>0</v>
      </c>
      <c r="D48" s="2">
        <v>0</v>
      </c>
      <c r="E48" s="2">
        <v>0</v>
      </c>
      <c r="F48" s="2">
        <v>0</v>
      </c>
      <c r="G48" s="2">
        <v>0</v>
      </c>
      <c r="H48" s="2">
        <v>132174</v>
      </c>
      <c r="I48" s="2">
        <v>129486</v>
      </c>
      <c r="J48" s="2">
        <v>126799</v>
      </c>
      <c r="K48" s="2">
        <v>124112</v>
      </c>
      <c r="L48" s="2">
        <v>121424</v>
      </c>
      <c r="M48" s="2">
        <v>118737</v>
      </c>
      <c r="N48" s="2">
        <v>116049</v>
      </c>
    </row>
    <row r="49" spans="1:14" hidden="1">
      <c r="A49" s="122" t="s">
        <v>254</v>
      </c>
      <c r="C49" s="90">
        <f t="shared" ref="C49:M49" si="8">SUM(C50:C51)</f>
        <v>0</v>
      </c>
      <c r="D49" s="90">
        <f t="shared" si="8"/>
        <v>0</v>
      </c>
      <c r="E49" s="90">
        <f t="shared" si="8"/>
        <v>0</v>
      </c>
      <c r="F49" s="90">
        <f t="shared" si="8"/>
        <v>0</v>
      </c>
      <c r="G49" s="90">
        <f t="shared" si="8"/>
        <v>0</v>
      </c>
      <c r="H49" s="90">
        <f t="shared" si="8"/>
        <v>132174</v>
      </c>
      <c r="I49" s="90">
        <f t="shared" si="8"/>
        <v>129487</v>
      </c>
      <c r="J49" s="90">
        <f t="shared" si="8"/>
        <v>126799</v>
      </c>
      <c r="K49" s="90">
        <f t="shared" si="8"/>
        <v>124112</v>
      </c>
      <c r="L49" s="90">
        <f t="shared" si="8"/>
        <v>121424</v>
      </c>
      <c r="M49" s="90">
        <f t="shared" si="8"/>
        <v>118737</v>
      </c>
      <c r="N49" s="90">
        <f>SUM(N50:N51)</f>
        <v>116049</v>
      </c>
    </row>
    <row r="50" spans="1:14" hidden="1">
      <c r="A50" s="123" t="s">
        <v>257</v>
      </c>
      <c r="C50" s="87">
        <v>0</v>
      </c>
      <c r="D50" s="87">
        <v>0</v>
      </c>
      <c r="E50" s="87">
        <v>0</v>
      </c>
      <c r="F50" s="87">
        <v>0</v>
      </c>
      <c r="G50" s="87">
        <v>0</v>
      </c>
      <c r="H50" s="87">
        <v>56561</v>
      </c>
      <c r="I50" s="87">
        <v>56561</v>
      </c>
      <c r="J50" s="87">
        <v>56561</v>
      </c>
      <c r="K50" s="87">
        <v>56561</v>
      </c>
      <c r="L50" s="87">
        <v>56561</v>
      </c>
      <c r="M50" s="87">
        <v>56561</v>
      </c>
      <c r="N50" s="87">
        <v>56561</v>
      </c>
    </row>
    <row r="51" spans="1:14" hidden="1">
      <c r="A51" s="123" t="s">
        <v>201</v>
      </c>
      <c r="C51" s="87">
        <v>0</v>
      </c>
      <c r="D51" s="87">
        <v>0</v>
      </c>
      <c r="E51" s="87">
        <v>0</v>
      </c>
      <c r="F51" s="87">
        <v>0</v>
      </c>
      <c r="G51" s="87">
        <v>0</v>
      </c>
      <c r="H51" s="87">
        <v>75613</v>
      </c>
      <c r="I51" s="87">
        <v>72926</v>
      </c>
      <c r="J51" s="87">
        <v>70238</v>
      </c>
      <c r="K51" s="87">
        <v>67551</v>
      </c>
      <c r="L51" s="87">
        <v>64863</v>
      </c>
      <c r="M51" s="87">
        <v>62176</v>
      </c>
      <c r="N51" s="87">
        <v>59488</v>
      </c>
    </row>
    <row r="52" spans="1:14" hidden="1">
      <c r="A52" s="122" t="s">
        <v>255</v>
      </c>
      <c r="C52" s="90">
        <f t="shared" ref="C52:M52" si="9">SUM(C53:C54)</f>
        <v>0</v>
      </c>
      <c r="D52" s="90">
        <f t="shared" si="9"/>
        <v>0</v>
      </c>
      <c r="E52" s="90">
        <f t="shared" si="9"/>
        <v>0</v>
      </c>
      <c r="F52" s="90">
        <f t="shared" si="9"/>
        <v>0</v>
      </c>
      <c r="G52" s="90">
        <f t="shared" si="9"/>
        <v>0</v>
      </c>
      <c r="H52" s="90">
        <f t="shared" si="9"/>
        <v>133190</v>
      </c>
      <c r="I52" s="90">
        <f t="shared" si="9"/>
        <v>133190</v>
      </c>
      <c r="J52" s="90">
        <f t="shared" si="9"/>
        <v>133190</v>
      </c>
      <c r="K52" s="90">
        <f t="shared" si="9"/>
        <v>133190</v>
      </c>
      <c r="L52" s="90">
        <f t="shared" si="9"/>
        <v>133190</v>
      </c>
      <c r="M52" s="90">
        <f t="shared" si="9"/>
        <v>133190</v>
      </c>
      <c r="N52" s="90">
        <f>SUM(N53:N54)</f>
        <v>133190</v>
      </c>
    </row>
    <row r="53" spans="1:14" hidden="1">
      <c r="A53" s="123" t="s">
        <v>257</v>
      </c>
      <c r="C53" s="87">
        <v>0</v>
      </c>
      <c r="D53" s="87">
        <v>0</v>
      </c>
      <c r="E53" s="87">
        <v>0</v>
      </c>
      <c r="F53" s="87">
        <v>0</v>
      </c>
      <c r="G53" s="87">
        <v>0</v>
      </c>
      <c r="H53" s="87">
        <v>56561</v>
      </c>
      <c r="I53" s="87">
        <v>56561</v>
      </c>
      <c r="J53" s="87">
        <v>56561</v>
      </c>
      <c r="K53" s="87">
        <v>56561</v>
      </c>
      <c r="L53" s="87">
        <v>56561</v>
      </c>
      <c r="M53" s="87">
        <v>56561</v>
      </c>
      <c r="N53" s="87">
        <v>56561</v>
      </c>
    </row>
    <row r="54" spans="1:14" hidden="1">
      <c r="A54" s="123" t="s">
        <v>201</v>
      </c>
      <c r="C54" s="87">
        <v>0</v>
      </c>
      <c r="D54" s="87">
        <v>0</v>
      </c>
      <c r="E54" s="87">
        <v>0</v>
      </c>
      <c r="F54" s="87">
        <v>0</v>
      </c>
      <c r="G54" s="87">
        <v>0</v>
      </c>
      <c r="H54" s="87">
        <v>76629</v>
      </c>
      <c r="I54" s="87">
        <v>76629</v>
      </c>
      <c r="J54" s="87">
        <v>76629</v>
      </c>
      <c r="K54" s="87">
        <v>76629</v>
      </c>
      <c r="L54" s="87">
        <v>76629</v>
      </c>
      <c r="M54" s="87">
        <v>76629</v>
      </c>
      <c r="N54" s="87">
        <v>76629</v>
      </c>
    </row>
    <row r="55" spans="1:14" hidden="1">
      <c r="A55" s="122" t="s">
        <v>256</v>
      </c>
      <c r="C55" s="90">
        <f t="shared" ref="C55:M55" si="10">SUM(C56:C57)</f>
        <v>0</v>
      </c>
      <c r="D55" s="90">
        <f t="shared" si="10"/>
        <v>0</v>
      </c>
      <c r="E55" s="90">
        <f t="shared" si="10"/>
        <v>0</v>
      </c>
      <c r="F55" s="90">
        <f t="shared" si="10"/>
        <v>0</v>
      </c>
      <c r="G55" s="90">
        <f t="shared" si="10"/>
        <v>0</v>
      </c>
      <c r="H55" s="90">
        <f t="shared" si="10"/>
        <v>1016</v>
      </c>
      <c r="I55" s="90">
        <f t="shared" si="10"/>
        <v>3704</v>
      </c>
      <c r="J55" s="90">
        <f t="shared" si="10"/>
        <v>6391</v>
      </c>
      <c r="K55" s="90">
        <f t="shared" si="10"/>
        <v>9079</v>
      </c>
      <c r="L55" s="90">
        <f t="shared" si="10"/>
        <v>11766</v>
      </c>
      <c r="M55" s="90">
        <f t="shared" si="10"/>
        <v>14454</v>
      </c>
      <c r="N55" s="90">
        <f>SUM(N56:N57)</f>
        <v>17141</v>
      </c>
    </row>
    <row r="56" spans="1:14" hidden="1">
      <c r="A56" s="123" t="s">
        <v>257</v>
      </c>
      <c r="C56" s="87">
        <v>0</v>
      </c>
      <c r="D56" s="87">
        <v>0</v>
      </c>
      <c r="E56" s="87">
        <v>0</v>
      </c>
      <c r="F56" s="87">
        <v>0</v>
      </c>
      <c r="G56" s="87">
        <v>0</v>
      </c>
      <c r="H56" s="87">
        <v>0</v>
      </c>
      <c r="I56" s="87">
        <v>0</v>
      </c>
      <c r="J56" s="87">
        <v>0</v>
      </c>
      <c r="K56" s="87">
        <v>0</v>
      </c>
      <c r="L56" s="87">
        <v>0</v>
      </c>
      <c r="M56" s="87">
        <v>0</v>
      </c>
      <c r="N56" s="87">
        <v>0</v>
      </c>
    </row>
    <row r="57" spans="1:14" hidden="1">
      <c r="A57" s="123" t="s">
        <v>201</v>
      </c>
      <c r="C57" s="87">
        <v>0</v>
      </c>
      <c r="D57" s="87">
        <v>0</v>
      </c>
      <c r="E57" s="87">
        <v>0</v>
      </c>
      <c r="F57" s="87">
        <v>0</v>
      </c>
      <c r="G57" s="87">
        <v>0</v>
      </c>
      <c r="H57" s="87">
        <v>1016</v>
      </c>
      <c r="I57" s="87">
        <v>3704</v>
      </c>
      <c r="J57" s="87">
        <v>6391</v>
      </c>
      <c r="K57" s="87">
        <v>9079</v>
      </c>
      <c r="L57" s="87">
        <v>11766</v>
      </c>
      <c r="M57" s="87">
        <v>14454</v>
      </c>
      <c r="N57" s="87">
        <v>17141</v>
      </c>
    </row>
    <row r="58" spans="1:14">
      <c r="A58" t="s">
        <v>108</v>
      </c>
      <c r="B58" t="s">
        <v>22</v>
      </c>
      <c r="C58" s="2">
        <v>145716</v>
      </c>
      <c r="D58" s="2">
        <v>121362</v>
      </c>
      <c r="E58" s="2">
        <v>75563</v>
      </c>
      <c r="F58" s="2">
        <v>89201</v>
      </c>
      <c r="G58" s="2">
        <v>104493</v>
      </c>
      <c r="H58" s="2">
        <v>95028</v>
      </c>
      <c r="I58" s="2">
        <v>115090</v>
      </c>
      <c r="J58" s="2">
        <v>92931</v>
      </c>
      <c r="K58" s="2">
        <v>78331</v>
      </c>
      <c r="L58" s="2">
        <v>190909</v>
      </c>
      <c r="M58" s="2">
        <v>237882</v>
      </c>
      <c r="N58" s="2">
        <v>593837</v>
      </c>
    </row>
    <row r="59" spans="1:14" hidden="1">
      <c r="A59" s="89" t="s">
        <v>239</v>
      </c>
      <c r="C59" s="90">
        <f t="shared" ref="C59:K59" si="11">SUM(C60:C61)</f>
        <v>0</v>
      </c>
      <c r="D59" s="90">
        <f t="shared" si="11"/>
        <v>121362</v>
      </c>
      <c r="E59" s="90">
        <f>SUM(E60:E61)</f>
        <v>75563</v>
      </c>
      <c r="F59" s="90">
        <f t="shared" si="11"/>
        <v>89201</v>
      </c>
      <c r="G59" s="90">
        <f t="shared" si="11"/>
        <v>104493</v>
      </c>
      <c r="H59" s="90">
        <f t="shared" si="11"/>
        <v>95028</v>
      </c>
      <c r="I59" s="90">
        <f t="shared" si="11"/>
        <v>115090</v>
      </c>
      <c r="J59" s="90">
        <f t="shared" si="11"/>
        <v>92930</v>
      </c>
      <c r="K59" s="90">
        <f t="shared" si="11"/>
        <v>78331</v>
      </c>
      <c r="L59" s="90">
        <f>SUM(L60:L61)</f>
        <v>190908</v>
      </c>
      <c r="M59" s="90">
        <f t="shared" ref="M59" si="12">SUM(M60:M61)</f>
        <v>237882</v>
      </c>
      <c r="N59" s="90">
        <f>SUM(N60:N61)</f>
        <v>593837</v>
      </c>
    </row>
    <row r="60" spans="1:14" hidden="1">
      <c r="A60" s="88" t="s">
        <v>218</v>
      </c>
      <c r="C60" s="2">
        <v>0</v>
      </c>
      <c r="D60" s="87">
        <v>121362</v>
      </c>
      <c r="E60" s="2">
        <v>75563</v>
      </c>
      <c r="F60" s="87">
        <v>89201</v>
      </c>
      <c r="G60" s="87">
        <v>104493</v>
      </c>
      <c r="H60" s="87">
        <v>95028</v>
      </c>
      <c r="I60" s="87">
        <v>79245</v>
      </c>
      <c r="J60" s="87">
        <v>60926</v>
      </c>
      <c r="K60" s="87">
        <v>50167</v>
      </c>
      <c r="L60" s="87">
        <v>166585</v>
      </c>
      <c r="M60" s="87">
        <v>20483</v>
      </c>
      <c r="N60" s="87">
        <v>577195</v>
      </c>
    </row>
    <row r="61" spans="1:14" hidden="1">
      <c r="A61" s="88" t="s">
        <v>217</v>
      </c>
      <c r="C61" s="2">
        <v>0</v>
      </c>
      <c r="D61" s="2">
        <v>0</v>
      </c>
      <c r="E61" s="2">
        <v>0</v>
      </c>
      <c r="F61" s="87">
        <v>0</v>
      </c>
      <c r="G61" s="87">
        <v>0</v>
      </c>
      <c r="H61" s="87">
        <v>0</v>
      </c>
      <c r="I61" s="87">
        <v>35845</v>
      </c>
      <c r="J61" s="87">
        <v>32004</v>
      </c>
      <c r="K61" s="87">
        <v>28164</v>
      </c>
      <c r="L61" s="87">
        <v>24323</v>
      </c>
      <c r="M61" s="87">
        <v>217399</v>
      </c>
      <c r="N61" s="87">
        <v>16642</v>
      </c>
    </row>
    <row r="62" spans="1:14" hidden="1">
      <c r="A62" s="89" t="s">
        <v>219</v>
      </c>
      <c r="C62" s="90">
        <f t="shared" ref="C62" si="13">SUM(C63:C64)</f>
        <v>0</v>
      </c>
      <c r="D62" s="90">
        <f t="shared" ref="D62:M62" si="14">SUM(D63:D64)</f>
        <v>232185</v>
      </c>
      <c r="E62" s="90">
        <f t="shared" si="14"/>
        <v>241369</v>
      </c>
      <c r="F62" s="90">
        <f t="shared" si="14"/>
        <v>241369</v>
      </c>
      <c r="G62" s="90">
        <f t="shared" si="14"/>
        <v>276898</v>
      </c>
      <c r="H62" s="90">
        <f t="shared" si="14"/>
        <v>317498</v>
      </c>
      <c r="I62" s="90">
        <f t="shared" si="14"/>
        <v>399024</v>
      </c>
      <c r="J62" s="90">
        <f t="shared" si="14"/>
        <v>404624</v>
      </c>
      <c r="K62" s="90">
        <f>SUM(K63:K64)</f>
        <v>416701</v>
      </c>
      <c r="L62" s="90">
        <f>SUM(L63:L64)</f>
        <v>368515</v>
      </c>
      <c r="M62" s="90">
        <f t="shared" si="14"/>
        <v>622608</v>
      </c>
      <c r="N62" s="90">
        <f>SUM(N63:N64)</f>
        <v>1007719</v>
      </c>
    </row>
    <row r="63" spans="1:14" hidden="1">
      <c r="A63" s="88" t="s">
        <v>218</v>
      </c>
      <c r="C63" s="2">
        <v>0</v>
      </c>
      <c r="D63" s="87">
        <v>232185</v>
      </c>
      <c r="E63" s="87">
        <v>241369</v>
      </c>
      <c r="F63" s="87">
        <v>241369</v>
      </c>
      <c r="G63" s="87">
        <v>276898</v>
      </c>
      <c r="H63" s="87">
        <v>317498</v>
      </c>
      <c r="I63" s="87">
        <v>360619</v>
      </c>
      <c r="J63" s="87">
        <v>366219</v>
      </c>
      <c r="K63" s="87">
        <v>378296</v>
      </c>
      <c r="L63" s="87">
        <v>354433</v>
      </c>
      <c r="M63" s="87">
        <v>584203</v>
      </c>
      <c r="N63" s="87">
        <v>969314</v>
      </c>
    </row>
    <row r="64" spans="1:14" hidden="1">
      <c r="A64" s="88" t="s">
        <v>217</v>
      </c>
      <c r="C64" s="2">
        <v>0</v>
      </c>
      <c r="D64" s="2">
        <v>0</v>
      </c>
      <c r="E64" s="2">
        <v>0</v>
      </c>
      <c r="F64" s="87">
        <v>0</v>
      </c>
      <c r="G64" s="87">
        <v>0</v>
      </c>
      <c r="H64" s="87">
        <v>0</v>
      </c>
      <c r="I64" s="87">
        <v>38405</v>
      </c>
      <c r="J64" s="87">
        <v>38405</v>
      </c>
      <c r="K64" s="87">
        <v>38405</v>
      </c>
      <c r="L64" s="87">
        <v>14082</v>
      </c>
      <c r="M64" s="87">
        <v>38405</v>
      </c>
      <c r="N64" s="87">
        <v>38405</v>
      </c>
    </row>
    <row r="65" spans="1:14" hidden="1">
      <c r="A65" s="89" t="s">
        <v>220</v>
      </c>
      <c r="C65" s="90">
        <f t="shared" ref="C65" si="15">SUM(C66:C67)</f>
        <v>0</v>
      </c>
      <c r="D65" s="90">
        <f t="shared" ref="D65" si="16">SUM(D66:D67)</f>
        <v>110823</v>
      </c>
      <c r="E65" s="90">
        <f t="shared" ref="E65:F65" si="17">SUM(E66:E67)</f>
        <v>165806</v>
      </c>
      <c r="F65" s="90">
        <f t="shared" si="17"/>
        <v>187697</v>
      </c>
      <c r="G65" s="90">
        <f t="shared" ref="G65" si="18">SUM(G66:G67)</f>
        <v>213005</v>
      </c>
      <c r="H65" s="90">
        <f t="shared" ref="H65" si="19">SUM(H66:H67)</f>
        <v>249269</v>
      </c>
      <c r="I65" s="90">
        <f t="shared" ref="I65" si="20">SUM(I66:I67)</f>
        <v>283934</v>
      </c>
      <c r="J65" s="90">
        <f t="shared" ref="J65" si="21">SUM(J66:J67)</f>
        <v>311693</v>
      </c>
      <c r="K65" s="90">
        <f t="shared" ref="K65" si="22">SUM(K66:K67)</f>
        <v>338370</v>
      </c>
      <c r="L65" s="90">
        <f t="shared" ref="L65" si="23">SUM(L66:L67)</f>
        <v>365515</v>
      </c>
      <c r="M65" s="90">
        <f t="shared" ref="M65" si="24">SUM(M66:M67)</f>
        <v>384726</v>
      </c>
      <c r="N65" s="90">
        <f>SUM(N66:N67)</f>
        <v>413882</v>
      </c>
    </row>
    <row r="66" spans="1:14" hidden="1">
      <c r="A66" s="88" t="s">
        <v>242</v>
      </c>
      <c r="C66" s="2">
        <v>0</v>
      </c>
      <c r="D66" s="87">
        <v>110823</v>
      </c>
      <c r="E66" s="87">
        <v>165806</v>
      </c>
      <c r="F66" s="87">
        <v>187697</v>
      </c>
      <c r="G66" s="87">
        <v>213005</v>
      </c>
      <c r="H66" s="87">
        <v>249269</v>
      </c>
      <c r="I66" s="87">
        <v>281374</v>
      </c>
      <c r="J66" s="87">
        <v>305292</v>
      </c>
      <c r="K66" s="91">
        <v>328129</v>
      </c>
      <c r="L66" s="91">
        <v>351433</v>
      </c>
      <c r="M66" s="87">
        <v>17922</v>
      </c>
      <c r="N66" s="91">
        <v>392119</v>
      </c>
    </row>
    <row r="67" spans="1:14" hidden="1">
      <c r="A67" s="88" t="s">
        <v>221</v>
      </c>
      <c r="C67" s="2">
        <v>0</v>
      </c>
      <c r="D67" s="2">
        <v>0</v>
      </c>
      <c r="E67" s="2">
        <v>0</v>
      </c>
      <c r="F67" s="91">
        <v>0</v>
      </c>
      <c r="G67" s="91" t="s">
        <v>243</v>
      </c>
      <c r="H67" s="91">
        <v>0</v>
      </c>
      <c r="I67" s="91">
        <v>2560</v>
      </c>
      <c r="J67" s="91">
        <v>6401</v>
      </c>
      <c r="K67" s="91">
        <v>10241</v>
      </c>
      <c r="L67" s="91">
        <v>14082</v>
      </c>
      <c r="M67" s="91">
        <v>366804</v>
      </c>
      <c r="N67" s="91">
        <v>21763</v>
      </c>
    </row>
    <row r="68" spans="1:14">
      <c r="A68" t="s">
        <v>110</v>
      </c>
      <c r="B68" t="s">
        <v>24</v>
      </c>
      <c r="C68" s="2">
        <v>0</v>
      </c>
      <c r="D68" s="2">
        <v>0</v>
      </c>
      <c r="E68" s="2">
        <v>0</v>
      </c>
      <c r="F68" s="2">
        <v>0</v>
      </c>
      <c r="G68" s="2">
        <v>0</v>
      </c>
      <c r="H68" s="2">
        <v>0</v>
      </c>
      <c r="I68" s="2">
        <v>231038</v>
      </c>
      <c r="J68" s="2">
        <v>24669</v>
      </c>
      <c r="K68" s="2">
        <v>0</v>
      </c>
      <c r="L68" s="2">
        <v>0</v>
      </c>
      <c r="M68" s="2">
        <v>0</v>
      </c>
      <c r="N68" s="2">
        <v>0</v>
      </c>
    </row>
    <row r="69" spans="1:14">
      <c r="A69" t="s">
        <v>111</v>
      </c>
      <c r="B69" t="s">
        <v>25</v>
      </c>
      <c r="C69" s="2">
        <v>17909</v>
      </c>
      <c r="D69" s="2">
        <v>18979</v>
      </c>
      <c r="E69" s="2">
        <v>31172</v>
      </c>
      <c r="F69" s="2">
        <v>31172</v>
      </c>
      <c r="G69" s="2">
        <v>30729</v>
      </c>
      <c r="H69" s="2">
        <v>57181</v>
      </c>
      <c r="I69" s="2">
        <v>55222</v>
      </c>
      <c r="J69" s="2">
        <v>54600</v>
      </c>
      <c r="K69" s="2">
        <v>70360</v>
      </c>
      <c r="L69" s="2">
        <v>71334</v>
      </c>
      <c r="M69" s="2">
        <v>72550</v>
      </c>
      <c r="N69" s="2">
        <v>119670</v>
      </c>
    </row>
    <row r="70" spans="1:14">
      <c r="A70" s="66"/>
      <c r="B70" s="66" t="s">
        <v>233</v>
      </c>
      <c r="C70" s="66">
        <f t="shared" ref="C70:I70" si="25">C28+C48+C58+C69+C68</f>
        <v>13375816</v>
      </c>
      <c r="D70" s="66">
        <f t="shared" si="25"/>
        <v>13176525</v>
      </c>
      <c r="E70" s="66">
        <f t="shared" si="25"/>
        <v>14118490</v>
      </c>
      <c r="F70" s="66">
        <f>F28+F48+F58+F69+F68</f>
        <v>16893910</v>
      </c>
      <c r="G70" s="66">
        <f t="shared" si="25"/>
        <v>19722797</v>
      </c>
      <c r="H70" s="66">
        <f t="shared" si="25"/>
        <v>20712100</v>
      </c>
      <c r="I70" s="66">
        <f t="shared" si="25"/>
        <v>22082674</v>
      </c>
      <c r="J70" s="66">
        <f>J28+J48+J58+J69+J68</f>
        <v>20967347</v>
      </c>
      <c r="K70" s="66">
        <f>K28+K48+K58+K69</f>
        <v>18840119</v>
      </c>
      <c r="L70" s="66">
        <f>L28+L48+L58+L69</f>
        <v>15238886</v>
      </c>
      <c r="M70" s="66">
        <f>M28+M48+M58+M69</f>
        <v>38054189</v>
      </c>
      <c r="N70" s="66">
        <v>38162642</v>
      </c>
    </row>
    <row r="71" spans="1:14">
      <c r="M71" s="11"/>
      <c r="N71" s="11"/>
    </row>
    <row r="72" spans="1:14">
      <c r="A72" s="3" t="s">
        <v>112</v>
      </c>
      <c r="B72" s="3" t="s">
        <v>26</v>
      </c>
      <c r="C72" s="7"/>
    </row>
    <row r="73" spans="1:14">
      <c r="A73" s="4" t="s">
        <v>113</v>
      </c>
      <c r="B73" t="s">
        <v>43</v>
      </c>
      <c r="C73" s="2">
        <v>2372209</v>
      </c>
      <c r="D73" s="2">
        <v>2975953</v>
      </c>
      <c r="E73" s="2">
        <v>2549023</v>
      </c>
      <c r="F73" s="2">
        <v>3333908</v>
      </c>
      <c r="G73" s="2">
        <v>4398217</v>
      </c>
      <c r="H73" s="2">
        <v>4883578</v>
      </c>
      <c r="I73" s="2">
        <v>4281765</v>
      </c>
      <c r="J73" s="2">
        <v>5165651</v>
      </c>
      <c r="K73" s="2">
        <v>5803612</v>
      </c>
      <c r="L73" s="2">
        <v>4859181</v>
      </c>
      <c r="M73" s="2">
        <v>8031847</v>
      </c>
      <c r="N73" s="2">
        <v>6876461</v>
      </c>
    </row>
    <row r="74" spans="1:14" hidden="1">
      <c r="A74" s="121" t="s">
        <v>187</v>
      </c>
      <c r="C74" s="87">
        <v>97653</v>
      </c>
      <c r="D74" s="87">
        <v>100599</v>
      </c>
      <c r="E74" s="87">
        <v>62158</v>
      </c>
      <c r="F74" s="87">
        <v>143173</v>
      </c>
      <c r="G74" s="87">
        <v>296329</v>
      </c>
      <c r="H74" s="87">
        <v>105827</v>
      </c>
      <c r="I74" s="87">
        <v>105827</v>
      </c>
      <c r="J74" s="87">
        <v>395696</v>
      </c>
      <c r="K74" s="87">
        <v>406562</v>
      </c>
      <c r="L74" s="87">
        <v>554195</v>
      </c>
      <c r="M74" s="87">
        <v>685651</v>
      </c>
      <c r="N74" s="87">
        <v>5524900</v>
      </c>
    </row>
    <row r="75" spans="1:14" hidden="1">
      <c r="A75" s="121" t="s">
        <v>188</v>
      </c>
      <c r="C75" s="87">
        <v>605595</v>
      </c>
      <c r="D75" s="87">
        <v>686412</v>
      </c>
      <c r="E75" s="87">
        <v>637728</v>
      </c>
      <c r="F75" s="87">
        <v>621178</v>
      </c>
      <c r="G75" s="87">
        <v>768155</v>
      </c>
      <c r="H75" s="87">
        <v>1465459</v>
      </c>
      <c r="I75" s="87">
        <v>865563</v>
      </c>
      <c r="J75" s="87">
        <v>924114</v>
      </c>
      <c r="K75" s="87">
        <v>1287286</v>
      </c>
      <c r="L75" s="87">
        <v>956263</v>
      </c>
      <c r="M75" s="87">
        <v>1396208</v>
      </c>
      <c r="N75" s="87">
        <v>185831</v>
      </c>
    </row>
    <row r="76" spans="1:14" hidden="1">
      <c r="A76" s="121" t="s">
        <v>189</v>
      </c>
      <c r="C76" s="87">
        <v>1668961</v>
      </c>
      <c r="D76" s="87">
        <v>2188942</v>
      </c>
      <c r="E76" s="87">
        <v>1849137</v>
      </c>
      <c r="F76" s="87">
        <v>2569557</v>
      </c>
      <c r="G76" s="87">
        <v>3333733</v>
      </c>
      <c r="H76" s="87">
        <v>3376876</v>
      </c>
      <c r="I76" s="87">
        <v>3408796</v>
      </c>
      <c r="J76" s="87">
        <v>3972118</v>
      </c>
      <c r="K76" s="87">
        <v>4372529</v>
      </c>
      <c r="L76" s="87">
        <v>3949033</v>
      </c>
      <c r="M76" s="87">
        <v>6654798</v>
      </c>
      <c r="N76" s="87">
        <v>1165731</v>
      </c>
    </row>
    <row r="77" spans="1:14" hidden="1">
      <c r="A77" s="121" t="s">
        <v>190</v>
      </c>
      <c r="C77" s="2">
        <v>0</v>
      </c>
      <c r="D77" s="2">
        <v>0</v>
      </c>
      <c r="E77" s="2">
        <v>0</v>
      </c>
      <c r="F77" s="2">
        <v>0</v>
      </c>
      <c r="G77" s="2">
        <v>0</v>
      </c>
      <c r="H77" s="2">
        <v>-64584</v>
      </c>
      <c r="I77" s="2">
        <v>-98421</v>
      </c>
      <c r="J77" s="2">
        <v>-126277</v>
      </c>
      <c r="K77" s="87">
        <v>-262764</v>
      </c>
      <c r="L77" s="87">
        <v>-600310</v>
      </c>
      <c r="M77" s="87">
        <v>-704810</v>
      </c>
      <c r="N77" s="87">
        <v>0</v>
      </c>
    </row>
    <row r="78" spans="1:14">
      <c r="A78" s="4" t="s">
        <v>114</v>
      </c>
      <c r="B78" t="s">
        <v>27</v>
      </c>
      <c r="C78" s="2">
        <v>6317038</v>
      </c>
      <c r="D78" s="2">
        <v>7962486</v>
      </c>
      <c r="E78" s="2">
        <v>10562416</v>
      </c>
      <c r="F78" s="2">
        <v>13560614</v>
      </c>
      <c r="G78" s="2">
        <v>16324156</v>
      </c>
      <c r="H78" s="2">
        <v>13994779</v>
      </c>
      <c r="I78" s="2">
        <v>15276755</v>
      </c>
      <c r="J78" s="2">
        <v>15248612</v>
      </c>
      <c r="K78" s="2">
        <v>16598006</v>
      </c>
      <c r="L78" s="2">
        <v>29386502</v>
      </c>
      <c r="M78" s="2">
        <v>22991117</v>
      </c>
      <c r="N78" s="2">
        <v>19214036</v>
      </c>
    </row>
    <row r="79" spans="1:14" hidden="1">
      <c r="A79" s="121" t="s">
        <v>191</v>
      </c>
      <c r="C79" s="87">
        <v>3159254</v>
      </c>
      <c r="D79" s="87">
        <v>4397811</v>
      </c>
      <c r="E79" s="87">
        <v>4795491</v>
      </c>
      <c r="F79" s="87">
        <v>6797235</v>
      </c>
      <c r="G79" s="87">
        <v>7083029</v>
      </c>
      <c r="H79" s="87">
        <v>7341686</v>
      </c>
      <c r="I79" s="87">
        <v>7656067</v>
      </c>
      <c r="J79" s="87">
        <v>7788825</v>
      </c>
      <c r="K79" s="87">
        <v>7161038</v>
      </c>
      <c r="L79" s="87">
        <v>8204773</v>
      </c>
      <c r="M79" s="87">
        <v>6029865</v>
      </c>
      <c r="N79" s="87">
        <v>20327550</v>
      </c>
    </row>
    <row r="80" spans="1:14" hidden="1">
      <c r="A80" s="121" t="s">
        <v>192</v>
      </c>
      <c r="C80" s="87">
        <v>11557</v>
      </c>
      <c r="D80" s="87">
        <v>28321</v>
      </c>
      <c r="E80" s="87">
        <v>41518</v>
      </c>
      <c r="F80" s="87">
        <v>35009</v>
      </c>
      <c r="G80" s="87">
        <v>24512</v>
      </c>
      <c r="H80" s="87">
        <v>255199</v>
      </c>
      <c r="I80" s="87">
        <v>522347</v>
      </c>
      <c r="J80" s="87">
        <v>767286</v>
      </c>
      <c r="K80" s="87">
        <v>1948394</v>
      </c>
      <c r="L80" s="87">
        <v>1265823</v>
      </c>
      <c r="M80" s="87">
        <v>1590511</v>
      </c>
      <c r="N80" s="87"/>
    </row>
    <row r="81" spans="1:14" hidden="1">
      <c r="A81" s="121" t="s">
        <v>193</v>
      </c>
      <c r="C81" s="87">
        <v>2408139</v>
      </c>
      <c r="D81" s="87">
        <v>2678656</v>
      </c>
      <c r="E81" s="87">
        <v>3387189</v>
      </c>
      <c r="F81" s="87">
        <v>3415424</v>
      </c>
      <c r="G81" s="87">
        <v>4108284</v>
      </c>
      <c r="H81" s="87">
        <v>4006959</v>
      </c>
      <c r="I81" s="87">
        <v>5978693</v>
      </c>
      <c r="J81" s="87">
        <v>5731449</v>
      </c>
      <c r="K81" s="87">
        <v>7765435</v>
      </c>
      <c r="L81" s="87">
        <v>995781</v>
      </c>
      <c r="M81" s="87">
        <v>11485711</v>
      </c>
      <c r="N81" s="87"/>
    </row>
    <row r="82" spans="1:14" hidden="1">
      <c r="A82" s="121" t="s">
        <v>194</v>
      </c>
      <c r="C82" s="93">
        <v>-381781</v>
      </c>
      <c r="D82" s="93">
        <v>-376872</v>
      </c>
      <c r="E82" s="93">
        <v>-443881</v>
      </c>
      <c r="F82" s="93">
        <v>-443845</v>
      </c>
      <c r="G82" s="93">
        <v>-477742</v>
      </c>
      <c r="H82" s="93">
        <v>-503368</v>
      </c>
      <c r="I82" s="93">
        <v>-1026977</v>
      </c>
      <c r="J82" s="93">
        <v>-1200977</v>
      </c>
      <c r="K82" s="93">
        <v>-2469193</v>
      </c>
      <c r="L82" s="93">
        <v>-2504790</v>
      </c>
      <c r="M82" s="93">
        <v>-1683036</v>
      </c>
      <c r="N82" s="87">
        <v>-3402707</v>
      </c>
    </row>
    <row r="83" spans="1:14" hidden="1">
      <c r="A83" s="121"/>
      <c r="C83" s="87">
        <f t="shared" ref="C83:K83" si="26">SUM(C79:C82)</f>
        <v>5197169</v>
      </c>
      <c r="D83" s="87">
        <f t="shared" si="26"/>
        <v>6727916</v>
      </c>
      <c r="E83" s="87">
        <f t="shared" si="26"/>
        <v>7780317</v>
      </c>
      <c r="F83" s="87">
        <f t="shared" si="26"/>
        <v>9803823</v>
      </c>
      <c r="G83" s="87">
        <f t="shared" si="26"/>
        <v>10738083</v>
      </c>
      <c r="H83" s="87">
        <f t="shared" si="26"/>
        <v>11100476</v>
      </c>
      <c r="I83" s="87">
        <f t="shared" si="26"/>
        <v>13130130</v>
      </c>
      <c r="J83" s="87">
        <f t="shared" si="26"/>
        <v>13086583</v>
      </c>
      <c r="K83" s="87">
        <f t="shared" si="26"/>
        <v>14405674</v>
      </c>
      <c r="L83" s="87">
        <f>SUM(L79:L82)</f>
        <v>7961587</v>
      </c>
      <c r="M83" s="87">
        <f>SUM(M79:M82)</f>
        <v>17423051</v>
      </c>
      <c r="N83" s="87">
        <f>SUM(N79:N82)</f>
        <v>16924843</v>
      </c>
    </row>
    <row r="84" spans="1:14" hidden="1">
      <c r="A84" s="121" t="s">
        <v>222</v>
      </c>
      <c r="C84" s="87">
        <v>0</v>
      </c>
      <c r="D84" s="87">
        <v>0</v>
      </c>
      <c r="E84" s="87">
        <v>0</v>
      </c>
      <c r="F84" s="87">
        <v>0</v>
      </c>
      <c r="G84" s="87">
        <v>0</v>
      </c>
      <c r="H84" s="87">
        <v>0</v>
      </c>
      <c r="I84" s="87">
        <v>0</v>
      </c>
      <c r="J84" s="87">
        <v>0</v>
      </c>
      <c r="K84" s="87">
        <v>0</v>
      </c>
      <c r="L84" s="87">
        <v>0</v>
      </c>
      <c r="M84" s="87">
        <v>0</v>
      </c>
      <c r="N84" s="87">
        <f>1258292+224261</f>
        <v>1482553</v>
      </c>
    </row>
    <row r="85" spans="1:14" hidden="1">
      <c r="A85" s="121" t="s">
        <v>195</v>
      </c>
      <c r="C85" s="87">
        <v>526581</v>
      </c>
      <c r="D85" s="87">
        <v>761251</v>
      </c>
      <c r="E85" s="87">
        <v>1838243</v>
      </c>
      <c r="F85" s="87">
        <v>1432210</v>
      </c>
      <c r="G85" s="87">
        <v>1248573</v>
      </c>
      <c r="H85" s="87">
        <v>736639</v>
      </c>
      <c r="I85" s="87">
        <v>580150</v>
      </c>
      <c r="J85" s="87">
        <v>482759</v>
      </c>
      <c r="K85" s="87">
        <v>1067440</v>
      </c>
      <c r="L85" s="87">
        <v>1228890</v>
      </c>
      <c r="M85" s="87">
        <v>1234608</v>
      </c>
      <c r="N85" s="87">
        <v>520414</v>
      </c>
    </row>
    <row r="86" spans="1:14" hidden="1">
      <c r="A86" s="121" t="s">
        <v>244</v>
      </c>
      <c r="C86" s="87">
        <v>0</v>
      </c>
      <c r="D86" s="87">
        <v>0</v>
      </c>
      <c r="E86" s="87">
        <v>0</v>
      </c>
      <c r="F86" s="87">
        <v>0</v>
      </c>
      <c r="G86" s="87">
        <v>0</v>
      </c>
      <c r="H86" s="87">
        <v>0</v>
      </c>
      <c r="I86" s="87">
        <v>0</v>
      </c>
      <c r="J86" s="87">
        <v>0</v>
      </c>
      <c r="K86" s="87">
        <v>0</v>
      </c>
      <c r="L86" s="87">
        <v>0</v>
      </c>
      <c r="M86" s="87">
        <v>0</v>
      </c>
      <c r="N86" s="87">
        <v>223277</v>
      </c>
    </row>
    <row r="87" spans="1:14" hidden="1">
      <c r="A87" s="121" t="s">
        <v>196</v>
      </c>
      <c r="C87" s="87">
        <v>593289</v>
      </c>
      <c r="D87" s="87">
        <v>473319</v>
      </c>
      <c r="E87" s="87">
        <v>943856</v>
      </c>
      <c r="F87" s="87">
        <v>2324581</v>
      </c>
      <c r="G87" s="87">
        <v>4337501</v>
      </c>
      <c r="H87" s="87">
        <v>2557665</v>
      </c>
      <c r="I87" s="87">
        <v>1966475</v>
      </c>
      <c r="J87" s="87">
        <v>1679270</v>
      </c>
      <c r="K87" s="87">
        <v>1124891</v>
      </c>
      <c r="L87" s="87">
        <v>1659765</v>
      </c>
      <c r="M87" s="87">
        <v>4333458</v>
      </c>
      <c r="N87" s="87">
        <v>62949</v>
      </c>
    </row>
    <row r="88" spans="1:14" hidden="1">
      <c r="A88" s="121" t="s">
        <v>197</v>
      </c>
      <c r="C88" s="87">
        <v>0</v>
      </c>
      <c r="D88" s="87">
        <v>0</v>
      </c>
      <c r="E88" s="87">
        <v>0</v>
      </c>
      <c r="F88" s="87">
        <v>0</v>
      </c>
      <c r="G88" s="87">
        <v>0</v>
      </c>
      <c r="H88" s="87">
        <v>0</v>
      </c>
      <c r="I88" s="87">
        <v>0</v>
      </c>
      <c r="J88" s="87">
        <v>0</v>
      </c>
      <c r="K88" s="87">
        <v>0</v>
      </c>
      <c r="L88" s="87">
        <v>9536259</v>
      </c>
      <c r="M88" s="87">
        <v>0</v>
      </c>
      <c r="N88" s="87">
        <v>0</v>
      </c>
    </row>
    <row r="89" spans="1:14" hidden="1">
      <c r="A89" s="121" t="s">
        <v>194</v>
      </c>
      <c r="C89" s="93">
        <v>0</v>
      </c>
      <c r="D89" s="93">
        <v>0</v>
      </c>
      <c r="E89" s="93">
        <v>0</v>
      </c>
      <c r="F89" s="93">
        <v>0</v>
      </c>
      <c r="G89" s="93">
        <v>0</v>
      </c>
      <c r="H89" s="93">
        <v>-400000</v>
      </c>
      <c r="I89" s="93">
        <v>-400000</v>
      </c>
      <c r="J89" s="93">
        <v>0</v>
      </c>
      <c r="K89" s="93">
        <v>0</v>
      </c>
      <c r="L89" s="93">
        <v>0</v>
      </c>
      <c r="M89" s="93">
        <v>0</v>
      </c>
      <c r="N89" s="93">
        <v>0</v>
      </c>
    </row>
    <row r="90" spans="1:14">
      <c r="A90" s="4" t="s">
        <v>115</v>
      </c>
      <c r="B90" t="s">
        <v>28</v>
      </c>
      <c r="C90" s="2">
        <v>2067462</v>
      </c>
      <c r="D90" s="2">
        <v>4255513</v>
      </c>
      <c r="E90" s="2">
        <v>4257629</v>
      </c>
      <c r="F90" s="2">
        <v>2117226</v>
      </c>
      <c r="G90" s="2">
        <v>1751990</v>
      </c>
      <c r="H90" s="2">
        <v>4215921</v>
      </c>
      <c r="I90" s="2">
        <v>2291976</v>
      </c>
      <c r="J90" s="2">
        <v>6143636</v>
      </c>
      <c r="K90" s="2">
        <v>7353467</v>
      </c>
      <c r="L90" s="2">
        <v>11314947</v>
      </c>
      <c r="M90" s="2">
        <v>1437441</v>
      </c>
      <c r="N90" s="2">
        <v>5456079</v>
      </c>
    </row>
    <row r="91" spans="1:14" hidden="1">
      <c r="A91" s="121" t="s">
        <v>199</v>
      </c>
      <c r="C91" s="87">
        <v>87512</v>
      </c>
      <c r="D91" s="87">
        <v>835560</v>
      </c>
      <c r="E91" s="87">
        <v>974746</v>
      </c>
      <c r="F91" s="87">
        <v>2117226</v>
      </c>
      <c r="G91" s="87">
        <v>650128</v>
      </c>
      <c r="H91" s="87">
        <v>1613300</v>
      </c>
      <c r="I91" s="87">
        <v>1292982</v>
      </c>
      <c r="J91" s="87">
        <v>1399982</v>
      </c>
      <c r="K91" s="87">
        <v>1640363</v>
      </c>
      <c r="L91" s="87">
        <v>1402894</v>
      </c>
      <c r="M91" s="87">
        <v>1437441</v>
      </c>
      <c r="N91" s="87">
        <v>5456079</v>
      </c>
    </row>
    <row r="92" spans="1:14" hidden="1">
      <c r="A92" s="121" t="s">
        <v>198</v>
      </c>
      <c r="C92" s="87">
        <v>1979950</v>
      </c>
      <c r="D92" s="87">
        <v>3419953</v>
      </c>
      <c r="E92" s="87">
        <v>3282883</v>
      </c>
      <c r="F92" s="87">
        <v>0</v>
      </c>
      <c r="G92" s="87">
        <v>1010862</v>
      </c>
      <c r="H92" s="87">
        <v>2602621</v>
      </c>
      <c r="I92" s="87">
        <v>999008</v>
      </c>
      <c r="J92" s="87">
        <v>4743655</v>
      </c>
      <c r="K92" s="87">
        <v>5713104</v>
      </c>
      <c r="L92" s="87">
        <v>9912054</v>
      </c>
      <c r="M92" s="87">
        <v>0</v>
      </c>
      <c r="N92" s="87">
        <v>0</v>
      </c>
    </row>
    <row r="93" spans="1:14" ht="18.75" customHeight="1">
      <c r="A93" s="4" t="s">
        <v>124</v>
      </c>
      <c r="B93" t="s">
        <v>49</v>
      </c>
      <c r="C93" s="2">
        <v>123224</v>
      </c>
      <c r="D93" s="2">
        <v>3217</v>
      </c>
      <c r="E93" s="2">
        <v>0</v>
      </c>
      <c r="F93" s="2">
        <v>0</v>
      </c>
      <c r="G93" s="2">
        <v>0</v>
      </c>
      <c r="H93" s="2">
        <v>0</v>
      </c>
      <c r="I93" s="2">
        <v>0</v>
      </c>
      <c r="J93" s="2">
        <v>0</v>
      </c>
      <c r="K93" s="2">
        <v>0</v>
      </c>
      <c r="L93" s="2">
        <v>0</v>
      </c>
      <c r="M93" s="2">
        <v>0</v>
      </c>
      <c r="N93" s="2">
        <v>0</v>
      </c>
    </row>
    <row r="94" spans="1:14">
      <c r="A94" s="66"/>
      <c r="B94" s="66" t="s">
        <v>234</v>
      </c>
      <c r="C94" s="66">
        <f>C73+C78+C90+C93</f>
        <v>10879933</v>
      </c>
      <c r="D94" s="66">
        <f>D73+D78+D90+D93</f>
        <v>15197169</v>
      </c>
      <c r="E94" s="66">
        <f t="shared" ref="E94:K94" si="27">E73+E78+E90</f>
        <v>17369068</v>
      </c>
      <c r="F94" s="66">
        <f>F73+F78+F90</f>
        <v>19011748</v>
      </c>
      <c r="G94" s="66">
        <f t="shared" si="27"/>
        <v>22474363</v>
      </c>
      <c r="H94" s="66">
        <f t="shared" si="27"/>
        <v>23094278</v>
      </c>
      <c r="I94" s="66">
        <f t="shared" si="27"/>
        <v>21850496</v>
      </c>
      <c r="J94" s="66">
        <f t="shared" si="27"/>
        <v>26557899</v>
      </c>
      <c r="K94" s="66">
        <f t="shared" si="27"/>
        <v>29755085</v>
      </c>
      <c r="L94" s="66">
        <f>L73+L78+L90</f>
        <v>45560630</v>
      </c>
      <c r="M94" s="66">
        <f>M73+M78+M90</f>
        <v>32460405</v>
      </c>
      <c r="N94" s="66">
        <f>N73+N78+N90</f>
        <v>31546576</v>
      </c>
    </row>
    <row r="95" spans="1:14">
      <c r="D95" s="2"/>
      <c r="E95" s="2"/>
      <c r="F95" s="2"/>
      <c r="G95" s="2"/>
      <c r="H95" s="2"/>
      <c r="I95" s="2"/>
      <c r="J95" s="2"/>
      <c r="K95" s="2"/>
      <c r="L95" s="2"/>
      <c r="M95" s="2"/>
      <c r="N95" s="2"/>
    </row>
    <row r="96" spans="1:14" ht="15.75" thickBot="1">
      <c r="A96" s="65" t="s">
        <v>116</v>
      </c>
      <c r="B96" s="65" t="s">
        <v>29</v>
      </c>
      <c r="C96" s="65">
        <f t="shared" ref="C96:E96" si="28">C94+C70</f>
        <v>24255749</v>
      </c>
      <c r="D96" s="65">
        <f t="shared" si="28"/>
        <v>28373694</v>
      </c>
      <c r="E96" s="65">
        <f t="shared" si="28"/>
        <v>31487558</v>
      </c>
      <c r="F96" s="65">
        <f>F94+F70</f>
        <v>35905658</v>
      </c>
      <c r="G96" s="65">
        <f>G94+G70</f>
        <v>42197160</v>
      </c>
      <c r="H96" s="65">
        <f>H94+H70</f>
        <v>43806378</v>
      </c>
      <c r="I96" s="65">
        <f>I94+I70</f>
        <v>43933170</v>
      </c>
      <c r="J96" s="65">
        <f>J94+J70</f>
        <v>47525246</v>
      </c>
      <c r="K96" s="65">
        <v>48595204</v>
      </c>
      <c r="L96" s="65">
        <f>L94+L70</f>
        <v>60799516</v>
      </c>
      <c r="M96" s="65">
        <f>M94+M70</f>
        <v>70514594</v>
      </c>
      <c r="N96" s="65">
        <f>N94+N70</f>
        <v>69709218</v>
      </c>
    </row>
    <row r="97" spans="1:14" ht="15.75" thickTop="1">
      <c r="D97" s="2"/>
      <c r="E97" s="2"/>
      <c r="F97" s="2"/>
      <c r="G97" s="2"/>
      <c r="H97" s="2"/>
      <c r="I97" s="2"/>
      <c r="J97" s="2"/>
      <c r="K97" s="2"/>
      <c r="L97" s="2"/>
      <c r="M97" s="2"/>
      <c r="N97" s="2"/>
    </row>
    <row r="98" spans="1:14" ht="18" customHeight="1">
      <c r="A98" s="67" t="s">
        <v>117</v>
      </c>
      <c r="B98" s="67" t="s">
        <v>30</v>
      </c>
      <c r="C98" s="67"/>
      <c r="D98" s="67"/>
      <c r="E98" s="67"/>
      <c r="F98" s="67"/>
      <c r="G98" s="67"/>
      <c r="H98" s="67"/>
      <c r="I98" s="67"/>
      <c r="J98" s="67"/>
      <c r="K98" s="67"/>
      <c r="L98" s="67"/>
      <c r="M98" s="67"/>
      <c r="N98" s="67"/>
    </row>
    <row r="99" spans="1:14">
      <c r="A99" s="3" t="s">
        <v>118</v>
      </c>
      <c r="B99" s="3" t="s">
        <v>31</v>
      </c>
      <c r="C99" s="7"/>
      <c r="D99" s="2"/>
      <c r="E99" s="2"/>
      <c r="F99" s="2"/>
      <c r="G99" s="2"/>
      <c r="H99" s="2"/>
      <c r="I99" s="2"/>
      <c r="J99" s="2"/>
      <c r="K99" s="2"/>
      <c r="L99" s="2"/>
      <c r="M99" s="2"/>
      <c r="N99" s="2"/>
    </row>
    <row r="100" spans="1:14">
      <c r="A100" s="4" t="s">
        <v>119</v>
      </c>
      <c r="B100" s="4" t="s">
        <v>32</v>
      </c>
      <c r="C100" s="2">
        <v>10291421</v>
      </c>
      <c r="D100" s="2">
        <v>10291039</v>
      </c>
      <c r="E100" s="2">
        <v>10723336</v>
      </c>
      <c r="F100" s="2">
        <v>10723336</v>
      </c>
      <c r="G100" s="2">
        <v>11670048</v>
      </c>
      <c r="H100" s="2">
        <v>11670048</v>
      </c>
      <c r="I100" s="2">
        <v>12564752</v>
      </c>
      <c r="J100" s="2">
        <v>12564752</v>
      </c>
      <c r="K100" s="2">
        <v>10911495</v>
      </c>
      <c r="L100" s="2">
        <v>12564752</v>
      </c>
      <c r="M100" s="2">
        <v>12564752</v>
      </c>
      <c r="N100" s="2">
        <v>12564752</v>
      </c>
    </row>
    <row r="101" spans="1:14">
      <c r="A101" s="4" t="s">
        <v>120</v>
      </c>
      <c r="B101" s="4" t="s">
        <v>33</v>
      </c>
      <c r="C101" s="2">
        <v>8892339</v>
      </c>
      <c r="D101" s="2">
        <v>8892339</v>
      </c>
      <c r="E101" s="2">
        <v>8948790</v>
      </c>
      <c r="F101" s="2">
        <v>9487717</v>
      </c>
      <c r="G101" s="2">
        <v>8998390</v>
      </c>
      <c r="H101" s="2">
        <v>9129703</v>
      </c>
      <c r="I101" s="2">
        <v>7919855</v>
      </c>
      <c r="J101" s="2">
        <v>9703363</v>
      </c>
      <c r="K101" s="2">
        <v>11810054</v>
      </c>
      <c r="L101" s="2">
        <v>10259428</v>
      </c>
      <c r="M101" s="2">
        <v>15229606</v>
      </c>
      <c r="N101" s="2">
        <v>15424418</v>
      </c>
    </row>
    <row r="102" spans="1:14" hidden="1">
      <c r="A102" s="121" t="s">
        <v>223</v>
      </c>
      <c r="B102" s="4"/>
      <c r="C102" s="87">
        <v>0</v>
      </c>
      <c r="D102" s="87">
        <v>379699</v>
      </c>
      <c r="E102" s="87">
        <v>466335</v>
      </c>
      <c r="F102" s="87">
        <v>566167</v>
      </c>
      <c r="G102" s="87">
        <v>683075</v>
      </c>
      <c r="H102" s="87">
        <v>814387</v>
      </c>
      <c r="I102" s="87">
        <v>948826</v>
      </c>
      <c r="J102" s="87">
        <v>1057080</v>
      </c>
      <c r="K102" s="87">
        <v>1187547</v>
      </c>
      <c r="L102" s="87">
        <v>1388087</v>
      </c>
      <c r="M102" s="87">
        <v>1584808</v>
      </c>
      <c r="N102" s="87">
        <v>1757116</v>
      </c>
    </row>
    <row r="103" spans="1:14" hidden="1">
      <c r="A103" s="121" t="s">
        <v>224</v>
      </c>
      <c r="B103" s="4"/>
      <c r="C103" s="87">
        <v>0</v>
      </c>
      <c r="D103" s="87">
        <f>11188+32566+815996+1154966+5792886+345000+228196+84888+8680</f>
        <v>8474366</v>
      </c>
      <c r="E103" s="87">
        <f>11188+32566+815767+1154966+8680+5762930+345000+228196+84888</f>
        <v>8444181</v>
      </c>
      <c r="F103" s="87">
        <f>11188+32566+815767+1154966+8680+6192930+345000+228196+93982</f>
        <v>8883275</v>
      </c>
      <c r="G103" s="87">
        <f>11188+32566+682005+1154966+8680+5720458+345000+228196+93982</f>
        <v>8277041</v>
      </c>
      <c r="H103" s="87">
        <f>11188+32566+682005+1154966+8680+5720458+345000+228196+93982</f>
        <v>8277041</v>
      </c>
      <c r="I103" s="87">
        <f>8680+4791174+1810723+228196+93982</f>
        <v>6932755</v>
      </c>
      <c r="J103" s="87">
        <f>8680+4791174+3485976+228196+93982</f>
        <v>8608008</v>
      </c>
      <c r="K103" s="87">
        <f>8680+4791174+5416017+274380+93982-3328</f>
        <v>10580905</v>
      </c>
      <c r="L103" s="87">
        <f>8680+962579+7485622+306949+84888-15653</f>
        <v>8833065</v>
      </c>
      <c r="M103" s="87">
        <v>13622176</v>
      </c>
      <c r="N103" s="87">
        <v>13622176</v>
      </c>
    </row>
    <row r="104" spans="1:14" ht="15" hidden="1" customHeight="1">
      <c r="A104" s="121" t="s">
        <v>225</v>
      </c>
      <c r="B104" s="4"/>
      <c r="C104" s="87">
        <v>0</v>
      </c>
      <c r="D104" s="87">
        <v>38275</v>
      </c>
      <c r="E104" s="87">
        <v>38275</v>
      </c>
      <c r="F104" s="87">
        <v>38275</v>
      </c>
      <c r="G104" s="87">
        <v>38275</v>
      </c>
      <c r="H104" s="87">
        <v>38275</v>
      </c>
      <c r="I104" s="87">
        <v>38275</v>
      </c>
      <c r="J104" s="87">
        <v>38275</v>
      </c>
      <c r="K104" s="87">
        <v>38275</v>
      </c>
      <c r="L104" s="87">
        <f>38275</f>
        <v>38275</v>
      </c>
      <c r="M104" s="87">
        <v>22622</v>
      </c>
      <c r="N104" s="87">
        <v>45126</v>
      </c>
    </row>
    <row r="105" spans="1:14" ht="15.75" customHeight="1">
      <c r="A105" s="4" t="s">
        <v>121</v>
      </c>
      <c r="B105" s="4" t="s">
        <v>34</v>
      </c>
      <c r="C105" s="6">
        <v>591814</v>
      </c>
      <c r="D105" s="11">
        <v>1718043</v>
      </c>
      <c r="E105" s="11">
        <v>2530618</v>
      </c>
      <c r="F105" s="11">
        <v>3416466</v>
      </c>
      <c r="G105" s="11">
        <v>4401206</v>
      </c>
      <c r="H105" s="11">
        <v>6276996</v>
      </c>
      <c r="I105" s="11">
        <v>6304920</v>
      </c>
      <c r="J105" s="11">
        <v>6738942</v>
      </c>
      <c r="K105" s="11">
        <v>9745366</v>
      </c>
      <c r="L105" s="11">
        <v>12673547</v>
      </c>
      <c r="M105" s="11">
        <v>11279174</v>
      </c>
      <c r="N105" s="11">
        <v>12949880</v>
      </c>
    </row>
    <row r="106" spans="1:14">
      <c r="A106" s="14" t="s">
        <v>122</v>
      </c>
      <c r="B106" s="14" t="s">
        <v>45</v>
      </c>
      <c r="C106" s="24">
        <v>299308</v>
      </c>
      <c r="D106" s="13">
        <v>306859</v>
      </c>
      <c r="E106" s="13">
        <v>319564</v>
      </c>
      <c r="F106" s="13">
        <v>307393</v>
      </c>
      <c r="G106" s="13">
        <v>305472</v>
      </c>
      <c r="H106" s="13">
        <v>298718</v>
      </c>
      <c r="I106" s="13">
        <v>287742</v>
      </c>
      <c r="J106" s="13">
        <v>107804</v>
      </c>
      <c r="K106" s="13">
        <v>1365</v>
      </c>
      <c r="L106" s="13">
        <v>-1432</v>
      </c>
      <c r="M106" s="13">
        <v>0</v>
      </c>
      <c r="N106" s="13">
        <v>0</v>
      </c>
    </row>
    <row r="107" spans="1:14">
      <c r="A107" s="66" t="s">
        <v>123</v>
      </c>
      <c r="B107" s="66" t="s">
        <v>332</v>
      </c>
      <c r="C107" s="66">
        <f t="shared" ref="C107:I107" si="29">C100+C101+C105+C106</f>
        <v>20074882</v>
      </c>
      <c r="D107" s="66">
        <f t="shared" si="29"/>
        <v>21208280</v>
      </c>
      <c r="E107" s="66">
        <f t="shared" si="29"/>
        <v>22522308</v>
      </c>
      <c r="F107" s="66">
        <f t="shared" si="29"/>
        <v>23934912</v>
      </c>
      <c r="G107" s="66">
        <f t="shared" si="29"/>
        <v>25375116</v>
      </c>
      <c r="H107" s="66">
        <f t="shared" si="29"/>
        <v>27375465</v>
      </c>
      <c r="I107" s="66">
        <f t="shared" si="29"/>
        <v>27077269</v>
      </c>
      <c r="J107" s="66">
        <f>J100+J101+J105+J106</f>
        <v>29114861</v>
      </c>
      <c r="K107" s="66">
        <f>K100+K101+K105+K106</f>
        <v>32468280</v>
      </c>
      <c r="L107" s="66">
        <f>L100+L101+L105+L106</f>
        <v>35496295</v>
      </c>
      <c r="M107" s="66">
        <f t="shared" ref="M107" si="30">M100+M101+M105</f>
        <v>39073532</v>
      </c>
      <c r="N107" s="66">
        <f>N100+N101+N105</f>
        <v>40939050</v>
      </c>
    </row>
    <row r="108" spans="1:14">
      <c r="D108" s="2"/>
      <c r="E108" s="2"/>
      <c r="F108" s="2"/>
      <c r="G108" s="2"/>
      <c r="H108" s="2"/>
      <c r="I108" s="2"/>
      <c r="J108" s="2"/>
      <c r="K108" s="2">
        <f>K107-J107</f>
        <v>3353419</v>
      </c>
      <c r="L108" s="2"/>
      <c r="M108" s="2"/>
      <c r="N108" s="2"/>
    </row>
    <row r="109" spans="1:14">
      <c r="A109" s="67" t="s">
        <v>125</v>
      </c>
      <c r="B109" s="67" t="s">
        <v>35</v>
      </c>
      <c r="C109" s="67"/>
      <c r="D109" s="67"/>
      <c r="E109" s="67"/>
      <c r="F109" s="67"/>
      <c r="G109" s="67"/>
      <c r="H109" s="67"/>
      <c r="I109" s="67"/>
      <c r="J109" s="67"/>
      <c r="K109" s="67"/>
      <c r="L109" s="67"/>
      <c r="M109" s="67"/>
      <c r="N109" s="67"/>
    </row>
    <row r="110" spans="1:14">
      <c r="A110" s="3" t="s">
        <v>126</v>
      </c>
      <c r="B110" s="3" t="s">
        <v>36</v>
      </c>
      <c r="C110" s="7"/>
      <c r="E110" s="2"/>
      <c r="G110" s="2"/>
      <c r="I110" s="2"/>
      <c r="K110" s="2"/>
      <c r="N110" s="2"/>
    </row>
    <row r="111" spans="1:14">
      <c r="A111" s="4" t="s">
        <v>247</v>
      </c>
      <c r="B111" s="4" t="s">
        <v>353</v>
      </c>
      <c r="C111" s="2">
        <f t="shared" ref="C111:J111" si="31">SUM(C112:C113)</f>
        <v>73355</v>
      </c>
      <c r="D111" s="2">
        <f t="shared" si="31"/>
        <v>85243</v>
      </c>
      <c r="E111" s="2">
        <f t="shared" si="31"/>
        <v>0</v>
      </c>
      <c r="F111" s="2">
        <f t="shared" si="31"/>
        <v>1047135</v>
      </c>
      <c r="G111" s="2">
        <f t="shared" si="31"/>
        <v>1721491</v>
      </c>
      <c r="H111" s="2">
        <f>SUM(H112:H113)</f>
        <v>1493044</v>
      </c>
      <c r="I111" s="2">
        <f>SUM(I112:I113)</f>
        <v>1354713</v>
      </c>
      <c r="J111" s="2">
        <f t="shared" si="31"/>
        <v>3004201</v>
      </c>
      <c r="K111" s="2">
        <f>SUM(K112:K113)</f>
        <v>1988250</v>
      </c>
      <c r="L111" s="2">
        <f t="shared" ref="L111:N111" si="32">SUM(L112:L113)</f>
        <v>6016083</v>
      </c>
      <c r="M111" s="2">
        <f>SUM(M112:M113)</f>
        <v>5425000</v>
      </c>
      <c r="N111" s="2">
        <f t="shared" si="32"/>
        <v>7755455</v>
      </c>
    </row>
    <row r="112" spans="1:14">
      <c r="A112" s="121" t="s">
        <v>378</v>
      </c>
      <c r="B112" s="87" t="s">
        <v>354</v>
      </c>
      <c r="C112" s="87">
        <v>73355</v>
      </c>
      <c r="D112" s="87">
        <v>85243</v>
      </c>
      <c r="E112" s="87">
        <v>0</v>
      </c>
      <c r="F112" s="87">
        <v>947500</v>
      </c>
      <c r="G112" s="87">
        <v>1685000</v>
      </c>
      <c r="H112" s="87">
        <v>1475000</v>
      </c>
      <c r="I112" s="87">
        <v>1265000</v>
      </c>
      <c r="J112" s="87">
        <v>2960414</v>
      </c>
      <c r="K112" s="87">
        <v>1988250</v>
      </c>
      <c r="L112" s="87">
        <v>6016083</v>
      </c>
      <c r="M112" s="87">
        <v>5425000</v>
      </c>
      <c r="N112" s="87">
        <v>7755455</v>
      </c>
    </row>
    <row r="113" spans="1:14">
      <c r="A113" s="121" t="s">
        <v>248</v>
      </c>
      <c r="B113" s="87" t="s">
        <v>355</v>
      </c>
      <c r="C113" s="87"/>
      <c r="D113" s="87"/>
      <c r="E113" s="87"/>
      <c r="F113" s="87">
        <v>99635</v>
      </c>
      <c r="G113" s="87">
        <v>36491</v>
      </c>
      <c r="H113" s="87">
        <v>18044</v>
      </c>
      <c r="I113" s="87">
        <v>89713</v>
      </c>
      <c r="J113" s="87">
        <v>43787</v>
      </c>
      <c r="K113" s="87">
        <v>0</v>
      </c>
      <c r="L113" s="87">
        <v>0</v>
      </c>
      <c r="M113" s="87">
        <v>0</v>
      </c>
      <c r="N113" s="87">
        <v>0</v>
      </c>
    </row>
    <row r="114" spans="1:14">
      <c r="A114" s="4" t="s">
        <v>128</v>
      </c>
      <c r="B114" s="4" t="s">
        <v>46</v>
      </c>
      <c r="C114" s="6">
        <v>296542</v>
      </c>
      <c r="D114" s="11">
        <v>365362</v>
      </c>
      <c r="E114" s="11">
        <v>438930</v>
      </c>
      <c r="F114" s="11">
        <v>493764</v>
      </c>
      <c r="G114" s="11">
        <v>572264</v>
      </c>
      <c r="H114" s="11">
        <v>585956</v>
      </c>
      <c r="I114" s="11">
        <v>617409</v>
      </c>
      <c r="J114" s="11">
        <v>658358</v>
      </c>
      <c r="K114" s="11">
        <v>749607</v>
      </c>
      <c r="L114" s="11">
        <v>665253</v>
      </c>
      <c r="M114" s="2">
        <v>610780</v>
      </c>
      <c r="N114" s="2">
        <v>641957</v>
      </c>
    </row>
    <row r="115" spans="1:14">
      <c r="A115" s="4" t="s">
        <v>129</v>
      </c>
      <c r="B115" s="4" t="s">
        <v>40</v>
      </c>
      <c r="C115" s="6">
        <v>0</v>
      </c>
      <c r="D115" s="11">
        <v>0</v>
      </c>
      <c r="E115" s="11">
        <v>204054</v>
      </c>
      <c r="F115" s="11">
        <v>542680</v>
      </c>
      <c r="G115" s="11">
        <v>757728</v>
      </c>
      <c r="H115" s="11">
        <v>898778</v>
      </c>
      <c r="I115" s="11">
        <v>915421</v>
      </c>
      <c r="J115" s="11">
        <v>901884</v>
      </c>
      <c r="K115" s="11">
        <v>581410</v>
      </c>
      <c r="L115" s="11">
        <v>669958</v>
      </c>
      <c r="M115" s="2">
        <v>1292240</v>
      </c>
      <c r="N115" s="2">
        <v>1096575</v>
      </c>
    </row>
    <row r="116" spans="1:14">
      <c r="A116" s="4" t="s">
        <v>130</v>
      </c>
      <c r="B116" s="4" t="s">
        <v>47</v>
      </c>
      <c r="C116" s="6">
        <v>24791</v>
      </c>
      <c r="D116" s="11">
        <v>0</v>
      </c>
      <c r="E116" s="11">
        <v>0</v>
      </c>
      <c r="F116" s="11">
        <v>0</v>
      </c>
      <c r="G116" s="11">
        <v>150000</v>
      </c>
      <c r="H116" s="11">
        <v>108148</v>
      </c>
      <c r="I116" s="11">
        <v>60000</v>
      </c>
      <c r="J116" s="11">
        <v>60000</v>
      </c>
      <c r="K116" s="11">
        <v>60000</v>
      </c>
      <c r="L116" s="11">
        <v>60000</v>
      </c>
      <c r="M116" s="2">
        <v>60000</v>
      </c>
      <c r="N116" s="2">
        <v>0</v>
      </c>
    </row>
    <row r="117" spans="1:14">
      <c r="A117" s="14" t="s">
        <v>131</v>
      </c>
      <c r="B117" s="14" t="s">
        <v>44</v>
      </c>
      <c r="C117" s="24">
        <v>904930</v>
      </c>
      <c r="D117" s="13">
        <v>2568825</v>
      </c>
      <c r="E117" s="13">
        <v>2945736</v>
      </c>
      <c r="F117" s="13">
        <v>3279642</v>
      </c>
      <c r="G117" s="13">
        <v>5659656</v>
      </c>
      <c r="H117" s="13">
        <v>5024230</v>
      </c>
      <c r="I117" s="13">
        <v>4435171</v>
      </c>
      <c r="J117" s="13">
        <v>3820140</v>
      </c>
      <c r="K117" s="13">
        <v>4460853</v>
      </c>
      <c r="L117" s="13">
        <v>2722746</v>
      </c>
      <c r="M117" s="13">
        <v>2227476</v>
      </c>
      <c r="N117" s="13">
        <v>1679368</v>
      </c>
    </row>
    <row r="118" spans="1:14">
      <c r="A118" s="66"/>
      <c r="B118" s="66" t="s">
        <v>237</v>
      </c>
      <c r="C118" s="66">
        <v>1299617</v>
      </c>
      <c r="D118" s="66">
        <f t="shared" ref="D118:I118" si="33">D112+D114+D115+D117+D116</f>
        <v>3019430</v>
      </c>
      <c r="E118" s="66">
        <f t="shared" si="33"/>
        <v>3588720</v>
      </c>
      <c r="F118" s="66">
        <v>5363222</v>
      </c>
      <c r="G118" s="66">
        <f t="shared" si="33"/>
        <v>8824648</v>
      </c>
      <c r="H118" s="66">
        <f t="shared" si="33"/>
        <v>8092112</v>
      </c>
      <c r="I118" s="66">
        <f t="shared" si="33"/>
        <v>7293001</v>
      </c>
      <c r="J118" s="66">
        <f>J111+J114+J115+J116+J117</f>
        <v>8444583</v>
      </c>
      <c r="K118" s="66">
        <f>K111+K114+K115+K116+K117</f>
        <v>7840120</v>
      </c>
      <c r="L118" s="66">
        <f>L112+L114+L115+L117+L116</f>
        <v>10134040</v>
      </c>
      <c r="M118" s="66">
        <f t="shared" ref="M118" si="34">M112+M114+M115+M117+M116</f>
        <v>9615496</v>
      </c>
      <c r="N118" s="66">
        <v>11173354</v>
      </c>
    </row>
    <row r="119" spans="1:14" s="2" customFormat="1"/>
    <row r="120" spans="1:14">
      <c r="A120" s="67" t="s">
        <v>132</v>
      </c>
      <c r="B120" s="67" t="s">
        <v>37</v>
      </c>
      <c r="C120" s="67"/>
      <c r="D120" s="67"/>
      <c r="E120" s="67"/>
      <c r="F120" s="67"/>
      <c r="G120" s="67"/>
      <c r="H120" s="67"/>
      <c r="I120" s="67"/>
      <c r="J120" s="67"/>
      <c r="K120" s="67"/>
      <c r="L120" s="67"/>
      <c r="M120" s="67"/>
      <c r="N120" s="67"/>
    </row>
    <row r="121" spans="1:14">
      <c r="A121" s="4" t="s">
        <v>127</v>
      </c>
      <c r="B121" s="4" t="s">
        <v>38</v>
      </c>
      <c r="C121" s="6">
        <v>124160</v>
      </c>
      <c r="D121" s="2">
        <v>138400</v>
      </c>
      <c r="E121" s="2">
        <v>166263</v>
      </c>
      <c r="F121" s="2">
        <v>186716</v>
      </c>
      <c r="G121" s="2">
        <v>400676</v>
      </c>
      <c r="H121" s="2">
        <v>335039</v>
      </c>
      <c r="I121" s="2">
        <v>487312</v>
      </c>
      <c r="J121" s="2">
        <v>1334541</v>
      </c>
      <c r="K121" s="2">
        <v>963378</v>
      </c>
      <c r="L121" s="2">
        <v>967864</v>
      </c>
      <c r="M121" s="2">
        <v>2088764</v>
      </c>
      <c r="N121" s="2">
        <v>3423359</v>
      </c>
    </row>
    <row r="122" spans="1:14" hidden="1">
      <c r="A122" s="121" t="s">
        <v>245</v>
      </c>
      <c r="B122" s="4"/>
      <c r="C122" s="87"/>
      <c r="D122" s="87"/>
      <c r="E122" s="87"/>
      <c r="F122" s="87">
        <v>130788</v>
      </c>
      <c r="G122" s="87">
        <v>150686</v>
      </c>
      <c r="H122" s="87">
        <v>89941</v>
      </c>
      <c r="I122" s="87">
        <v>214633</v>
      </c>
      <c r="J122" s="87">
        <v>180000</v>
      </c>
      <c r="K122" s="87">
        <v>0</v>
      </c>
      <c r="L122" s="87">
        <v>0</v>
      </c>
      <c r="M122" s="87">
        <v>1500000</v>
      </c>
      <c r="N122" s="87">
        <v>500000</v>
      </c>
    </row>
    <row r="123" spans="1:14" hidden="1">
      <c r="A123" s="121" t="s">
        <v>246</v>
      </c>
      <c r="B123" s="4"/>
      <c r="C123" s="87"/>
      <c r="D123" s="87"/>
      <c r="E123" s="87"/>
      <c r="F123" s="87">
        <v>52928</v>
      </c>
      <c r="G123" s="87">
        <v>249990</v>
      </c>
      <c r="H123" s="87">
        <v>226037</v>
      </c>
      <c r="I123" s="87">
        <v>253899</v>
      </c>
      <c r="J123" s="87">
        <v>1133204</v>
      </c>
      <c r="K123" s="87">
        <v>963378</v>
      </c>
      <c r="L123" s="87">
        <v>967864</v>
      </c>
      <c r="M123" s="87">
        <v>588764</v>
      </c>
      <c r="N123" s="87">
        <v>2923359</v>
      </c>
    </row>
    <row r="124" spans="1:14" hidden="1">
      <c r="A124" s="121" t="s">
        <v>249</v>
      </c>
      <c r="B124" s="4"/>
      <c r="C124" s="6"/>
      <c r="D124" s="2"/>
      <c r="E124" s="2"/>
      <c r="F124" s="2">
        <v>0</v>
      </c>
      <c r="G124" s="87">
        <v>0</v>
      </c>
      <c r="H124" s="87">
        <v>19061</v>
      </c>
      <c r="I124" s="87">
        <v>18780</v>
      </c>
      <c r="J124" s="87">
        <v>21337</v>
      </c>
      <c r="K124" s="87"/>
      <c r="L124" s="87"/>
      <c r="M124" s="87"/>
      <c r="N124" s="87"/>
    </row>
    <row r="125" spans="1:14">
      <c r="A125" s="4" t="s">
        <v>133</v>
      </c>
      <c r="B125" s="4" t="s">
        <v>39</v>
      </c>
      <c r="C125" s="6">
        <v>3175794</v>
      </c>
      <c r="D125" s="2">
        <v>3607465</v>
      </c>
      <c r="E125" s="2">
        <v>4374953</v>
      </c>
      <c r="F125" s="2">
        <v>5868570</v>
      </c>
      <c r="G125" s="2">
        <v>6944369</v>
      </c>
      <c r="H125" s="2">
        <v>7599124</v>
      </c>
      <c r="I125" s="2">
        <v>8349583</v>
      </c>
      <c r="J125" s="2">
        <v>8335292</v>
      </c>
      <c r="K125" s="2">
        <v>6294032</v>
      </c>
      <c r="L125" s="2">
        <v>13454317</v>
      </c>
      <c r="M125" s="2">
        <v>19019982</v>
      </c>
      <c r="N125" s="2">
        <v>13873028</v>
      </c>
    </row>
    <row r="126" spans="1:14">
      <c r="A126" s="121" t="s">
        <v>226</v>
      </c>
      <c r="B126" s="87" t="s">
        <v>356</v>
      </c>
      <c r="C126" s="87">
        <v>1256608</v>
      </c>
      <c r="D126" s="87">
        <v>1920887</v>
      </c>
      <c r="E126" s="87">
        <v>1668211</v>
      </c>
      <c r="F126" s="87">
        <v>2624383</v>
      </c>
      <c r="G126" s="87">
        <v>3217114</v>
      </c>
      <c r="H126" s="87">
        <v>3994220</v>
      </c>
      <c r="I126" s="87">
        <v>3303125</v>
      </c>
      <c r="J126" s="87">
        <v>2790715</v>
      </c>
      <c r="K126" s="87">
        <v>3145095</v>
      </c>
      <c r="L126" s="87">
        <v>7846479</v>
      </c>
      <c r="M126" s="87">
        <v>10670997</v>
      </c>
      <c r="N126" s="87">
        <v>6417781</v>
      </c>
    </row>
    <row r="127" spans="1:14">
      <c r="A127" s="121" t="s">
        <v>193</v>
      </c>
      <c r="B127" s="87" t="s">
        <v>362</v>
      </c>
      <c r="C127" s="87">
        <v>1415672</v>
      </c>
      <c r="D127" s="87">
        <v>910549</v>
      </c>
      <c r="E127" s="87">
        <v>1251196</v>
      </c>
      <c r="F127" s="87">
        <v>2422116</v>
      </c>
      <c r="G127" s="87">
        <v>2858064</v>
      </c>
      <c r="H127" s="87">
        <v>2332242</v>
      </c>
      <c r="I127" s="87">
        <v>2756636</v>
      </c>
      <c r="J127" s="87">
        <v>2911237</v>
      </c>
      <c r="K127" s="87">
        <v>2002321</v>
      </c>
      <c r="L127" s="87">
        <v>1972910</v>
      </c>
      <c r="M127" s="87">
        <v>4096113</v>
      </c>
      <c r="N127" s="87">
        <v>1053341</v>
      </c>
    </row>
    <row r="128" spans="1:14">
      <c r="A128" s="121" t="s">
        <v>228</v>
      </c>
      <c r="B128" s="87" t="s">
        <v>360</v>
      </c>
      <c r="C128" s="87">
        <v>174361</v>
      </c>
      <c r="D128" s="87">
        <v>200851</v>
      </c>
      <c r="E128" s="87">
        <v>215871</v>
      </c>
      <c r="F128" s="87">
        <v>264958</v>
      </c>
      <c r="G128" s="87">
        <v>318196</v>
      </c>
      <c r="H128" s="87">
        <v>329613</v>
      </c>
      <c r="I128" s="87">
        <v>307250</v>
      </c>
      <c r="J128" s="87">
        <v>308507</v>
      </c>
      <c r="K128" s="87">
        <v>341378</v>
      </c>
      <c r="L128" s="87">
        <v>365131</v>
      </c>
      <c r="M128" s="87">
        <v>279970</v>
      </c>
      <c r="N128" s="87">
        <v>332936</v>
      </c>
    </row>
    <row r="129" spans="1:14">
      <c r="A129" s="121" t="s">
        <v>250</v>
      </c>
      <c r="B129" s="87" t="s">
        <v>361</v>
      </c>
      <c r="C129" s="87">
        <v>0</v>
      </c>
      <c r="D129" s="87">
        <v>0</v>
      </c>
      <c r="E129" s="87">
        <v>0</v>
      </c>
      <c r="F129" s="87">
        <v>0</v>
      </c>
      <c r="G129" s="87">
        <v>0</v>
      </c>
      <c r="H129" s="87">
        <v>0</v>
      </c>
      <c r="I129" s="87">
        <v>0</v>
      </c>
      <c r="J129" s="87">
        <v>0</v>
      </c>
      <c r="K129" s="87">
        <v>0</v>
      </c>
      <c r="L129" s="87">
        <v>0</v>
      </c>
      <c r="M129" s="87">
        <v>0</v>
      </c>
      <c r="N129" s="87">
        <v>158258</v>
      </c>
    </row>
    <row r="130" spans="1:14">
      <c r="A130" s="121" t="s">
        <v>229</v>
      </c>
      <c r="B130" s="87" t="s">
        <v>359</v>
      </c>
      <c r="C130" s="87">
        <v>0</v>
      </c>
      <c r="D130" s="87">
        <v>0</v>
      </c>
      <c r="E130" s="87">
        <v>0</v>
      </c>
      <c r="F130" s="87">
        <v>0</v>
      </c>
      <c r="G130" s="87">
        <v>0</v>
      </c>
      <c r="H130" s="87">
        <v>0</v>
      </c>
      <c r="I130" s="87">
        <v>0</v>
      </c>
      <c r="J130" s="87">
        <v>0</v>
      </c>
      <c r="K130" s="87">
        <v>0</v>
      </c>
      <c r="L130" s="87">
        <v>1750524</v>
      </c>
      <c r="M130" s="87">
        <v>3222164</v>
      </c>
      <c r="N130" s="87">
        <v>4724194</v>
      </c>
    </row>
    <row r="131" spans="1:14">
      <c r="A131" s="121" t="s">
        <v>227</v>
      </c>
      <c r="B131" s="87" t="s">
        <v>358</v>
      </c>
      <c r="C131" s="87">
        <v>0</v>
      </c>
      <c r="D131" s="87">
        <v>0</v>
      </c>
      <c r="E131" s="87">
        <v>0</v>
      </c>
      <c r="F131" s="87">
        <v>0</v>
      </c>
      <c r="G131" s="87">
        <v>0</v>
      </c>
      <c r="H131" s="87">
        <v>0</v>
      </c>
      <c r="I131" s="87">
        <v>0</v>
      </c>
      <c r="J131" s="87">
        <v>0</v>
      </c>
      <c r="K131" s="87">
        <v>0</v>
      </c>
      <c r="L131" s="87">
        <v>1162797</v>
      </c>
      <c r="M131" s="87">
        <v>238559</v>
      </c>
      <c r="N131" s="87">
        <v>356148</v>
      </c>
    </row>
    <row r="132" spans="1:14">
      <c r="A132" s="121" t="s">
        <v>230</v>
      </c>
      <c r="B132" s="87" t="s">
        <v>357</v>
      </c>
      <c r="C132" s="87">
        <v>329154</v>
      </c>
      <c r="D132" s="87">
        <v>575178</v>
      </c>
      <c r="E132" s="87">
        <v>1239676</v>
      </c>
      <c r="F132" s="87">
        <v>557112</v>
      </c>
      <c r="G132" s="87">
        <v>550996</v>
      </c>
      <c r="H132" s="87">
        <v>943049</v>
      </c>
      <c r="I132" s="87">
        <v>1982572</v>
      </c>
      <c r="J132" s="87">
        <v>2324834</v>
      </c>
      <c r="K132" s="87">
        <v>805239</v>
      </c>
      <c r="L132" s="87">
        <v>356477</v>
      </c>
      <c r="M132" s="87">
        <v>512179</v>
      </c>
      <c r="N132" s="87">
        <v>830371</v>
      </c>
    </row>
    <row r="133" spans="1:14">
      <c r="A133" s="2" t="s">
        <v>134</v>
      </c>
      <c r="B133" s="2" t="s">
        <v>50</v>
      </c>
      <c r="C133" s="2">
        <v>126165</v>
      </c>
      <c r="D133" s="2">
        <v>451510</v>
      </c>
      <c r="E133" s="2">
        <v>835314</v>
      </c>
      <c r="F133" s="2">
        <v>552239</v>
      </c>
      <c r="G133" s="2">
        <v>615590</v>
      </c>
      <c r="H133" s="2">
        <v>386595</v>
      </c>
      <c r="I133" s="2">
        <v>636293</v>
      </c>
      <c r="J133" s="2">
        <v>295970</v>
      </c>
      <c r="K133" s="2">
        <v>1029394</v>
      </c>
      <c r="L133" s="2">
        <v>747000</v>
      </c>
      <c r="M133" s="2">
        <v>716821</v>
      </c>
      <c r="N133" s="2">
        <v>300427</v>
      </c>
    </row>
    <row r="134" spans="1:14" hidden="1">
      <c r="A134" s="121" t="s">
        <v>231</v>
      </c>
      <c r="B134" s="2"/>
      <c r="C134" s="87">
        <v>0</v>
      </c>
      <c r="D134" s="87">
        <v>37174</v>
      </c>
      <c r="E134" s="87">
        <v>42118</v>
      </c>
      <c r="F134" s="87">
        <v>60041</v>
      </c>
      <c r="G134" s="87">
        <v>64504</v>
      </c>
      <c r="H134" s="87">
        <v>71923</v>
      </c>
      <c r="I134" s="87">
        <v>71923</v>
      </c>
      <c r="J134" s="87">
        <v>51232</v>
      </c>
      <c r="K134" s="87">
        <v>72590</v>
      </c>
      <c r="L134" s="87">
        <v>81478</v>
      </c>
      <c r="M134" s="87">
        <v>102997</v>
      </c>
      <c r="N134" s="87"/>
    </row>
    <row r="135" spans="1:14" hidden="1">
      <c r="A135" s="121" t="s">
        <v>97</v>
      </c>
      <c r="B135" s="2"/>
      <c r="C135" s="87">
        <v>0</v>
      </c>
      <c r="D135" s="87">
        <v>363915</v>
      </c>
      <c r="E135" s="87">
        <v>586551</v>
      </c>
      <c r="F135" s="87">
        <v>431188</v>
      </c>
      <c r="G135" s="87">
        <v>528526</v>
      </c>
      <c r="H135" s="87">
        <v>235029</v>
      </c>
      <c r="I135" s="87">
        <v>235029</v>
      </c>
      <c r="J135" s="87">
        <v>217651</v>
      </c>
      <c r="K135" s="87">
        <v>896132</v>
      </c>
      <c r="L135" s="87">
        <v>605012</v>
      </c>
      <c r="M135" s="87">
        <v>463663</v>
      </c>
      <c r="N135" s="87"/>
    </row>
    <row r="136" spans="1:14" hidden="1">
      <c r="A136" s="121" t="s">
        <v>232</v>
      </c>
      <c r="B136" s="2"/>
      <c r="C136" s="87">
        <v>0</v>
      </c>
      <c r="D136" s="87">
        <v>50421</v>
      </c>
      <c r="E136" s="87">
        <f>34003+172642</f>
        <v>206645</v>
      </c>
      <c r="F136" s="87">
        <f>36371+24639</f>
        <v>61010</v>
      </c>
      <c r="G136" s="87">
        <f>635+21925</f>
        <v>22560</v>
      </c>
      <c r="H136" s="87">
        <v>329340</v>
      </c>
      <c r="I136" s="87">
        <v>329340</v>
      </c>
      <c r="J136" s="87">
        <v>27087</v>
      </c>
      <c r="K136" s="87">
        <v>60672</v>
      </c>
      <c r="L136" s="87">
        <v>60511</v>
      </c>
      <c r="M136" s="87">
        <v>150161</v>
      </c>
      <c r="N136" s="87"/>
    </row>
    <row r="137" spans="1:14">
      <c r="A137" s="66" t="s">
        <v>238</v>
      </c>
      <c r="B137" s="66" t="s">
        <v>236</v>
      </c>
      <c r="C137" s="66">
        <f t="shared" ref="C137:L137" si="35">C121+C125+C133</f>
        <v>3426119</v>
      </c>
      <c r="D137" s="66">
        <f t="shared" si="35"/>
        <v>4197375</v>
      </c>
      <c r="E137" s="66">
        <f t="shared" si="35"/>
        <v>5376530</v>
      </c>
      <c r="F137" s="66">
        <f t="shared" si="35"/>
        <v>6607525</v>
      </c>
      <c r="G137" s="66">
        <f t="shared" si="35"/>
        <v>7960635</v>
      </c>
      <c r="H137" s="66">
        <f t="shared" si="35"/>
        <v>8320758</v>
      </c>
      <c r="I137" s="66">
        <f t="shared" si="35"/>
        <v>9473188</v>
      </c>
      <c r="J137" s="66">
        <f t="shared" si="35"/>
        <v>9965803</v>
      </c>
      <c r="K137" s="66">
        <f t="shared" si="35"/>
        <v>8286804</v>
      </c>
      <c r="L137" s="66">
        <f t="shared" si="35"/>
        <v>15169181</v>
      </c>
      <c r="M137" s="66">
        <v>21825566</v>
      </c>
      <c r="N137" s="66">
        <f>N121+N125+N133</f>
        <v>17596814</v>
      </c>
    </row>
    <row r="138" spans="1:14" s="8" customFormat="1" ht="12.75"/>
    <row r="139" spans="1:14">
      <c r="A139" s="66" t="s">
        <v>135</v>
      </c>
      <c r="B139" s="66" t="s">
        <v>41</v>
      </c>
      <c r="C139" s="66">
        <f>C137+C118</f>
        <v>4725736</v>
      </c>
      <c r="D139" s="66">
        <f>D137+D118</f>
        <v>7216805</v>
      </c>
      <c r="E139" s="66">
        <f>E137+E118</f>
        <v>8965250</v>
      </c>
      <c r="F139" s="66">
        <f>F137+F118</f>
        <v>11970747</v>
      </c>
      <c r="G139" s="66">
        <f>G137+G118</f>
        <v>16785283</v>
      </c>
      <c r="H139" s="66">
        <v>16430913</v>
      </c>
      <c r="I139" s="66">
        <f t="shared" ref="I139:N139" si="36">I137+I118</f>
        <v>16766189</v>
      </c>
      <c r="J139" s="66">
        <f t="shared" si="36"/>
        <v>18410386</v>
      </c>
      <c r="K139" s="66">
        <f t="shared" si="36"/>
        <v>16126924</v>
      </c>
      <c r="L139" s="66">
        <f t="shared" si="36"/>
        <v>25303221</v>
      </c>
      <c r="M139" s="66">
        <f t="shared" si="36"/>
        <v>31441062</v>
      </c>
      <c r="N139" s="66">
        <f t="shared" si="36"/>
        <v>28770168</v>
      </c>
    </row>
    <row r="140" spans="1:14">
      <c r="D140" s="2"/>
      <c r="E140" s="2"/>
      <c r="F140" s="2"/>
      <c r="G140" s="2"/>
      <c r="H140" s="2"/>
      <c r="I140" s="2"/>
      <c r="J140" s="2"/>
      <c r="K140" s="2"/>
      <c r="L140" s="2"/>
      <c r="M140" s="2"/>
      <c r="N140" s="2"/>
    </row>
    <row r="141" spans="1:14" ht="15.75" thickBot="1">
      <c r="A141" s="65" t="s">
        <v>136</v>
      </c>
      <c r="B141" s="65" t="s">
        <v>42</v>
      </c>
      <c r="C141" s="65">
        <f>C107+C118+C137</f>
        <v>24800618</v>
      </c>
      <c r="D141" s="65">
        <f>D107+D118+D137</f>
        <v>28425085</v>
      </c>
      <c r="E141" s="65">
        <v>31487558</v>
      </c>
      <c r="F141" s="65">
        <f>F107+F118+F137</f>
        <v>35905659</v>
      </c>
      <c r="G141" s="65">
        <v>42197161</v>
      </c>
      <c r="H141" s="65">
        <v>43806378</v>
      </c>
      <c r="I141" s="65">
        <v>43933171</v>
      </c>
      <c r="J141" s="65">
        <f>J107+J139</f>
        <v>47525247</v>
      </c>
      <c r="K141" s="65">
        <f>K107+K139</f>
        <v>48595204</v>
      </c>
      <c r="L141" s="65">
        <f>L107+L139</f>
        <v>60799516</v>
      </c>
      <c r="M141" s="65">
        <v>70514594</v>
      </c>
      <c r="N141" s="65">
        <f>N107+N139</f>
        <v>69709218</v>
      </c>
    </row>
    <row r="142" spans="1:14" ht="15.75" thickTop="1">
      <c r="C142"/>
    </row>
    <row r="143" spans="1:14">
      <c r="C143"/>
    </row>
    <row r="144" spans="1:14">
      <c r="C144"/>
    </row>
    <row r="146" spans="1:14" ht="33" customHeight="1">
      <c r="A146" s="235" t="s">
        <v>52</v>
      </c>
      <c r="B146" s="235"/>
      <c r="C146" s="235"/>
      <c r="D146" s="235"/>
      <c r="E146" s="235"/>
      <c r="F146" s="235"/>
      <c r="G146" s="235"/>
      <c r="H146" s="235"/>
      <c r="I146" s="235"/>
      <c r="J146" s="235"/>
      <c r="K146" s="235"/>
      <c r="L146" s="235"/>
      <c r="M146" s="235"/>
      <c r="N146" s="235"/>
    </row>
    <row r="147" spans="1:14" ht="15.75">
      <c r="A147" s="63"/>
      <c r="B147" s="63"/>
      <c r="C147" s="63">
        <v>2004</v>
      </c>
      <c r="D147" s="63">
        <v>2005</v>
      </c>
      <c r="E147" s="63">
        <v>2006</v>
      </c>
      <c r="F147" s="63">
        <v>2007</v>
      </c>
      <c r="G147" s="63">
        <v>2008</v>
      </c>
      <c r="H147" s="63">
        <v>2009</v>
      </c>
      <c r="I147" s="63">
        <v>2010</v>
      </c>
      <c r="J147" s="63">
        <v>2011</v>
      </c>
      <c r="K147" s="63">
        <v>2012</v>
      </c>
      <c r="L147" s="63">
        <v>2013</v>
      </c>
      <c r="M147" s="63">
        <v>2014</v>
      </c>
      <c r="N147" s="63">
        <v>2015</v>
      </c>
    </row>
    <row r="148" spans="1:14" ht="15.75">
      <c r="A148" s="69" t="s">
        <v>137</v>
      </c>
      <c r="B148" s="69" t="s">
        <v>67</v>
      </c>
      <c r="C148" s="70"/>
      <c r="D148" s="71"/>
      <c r="E148" s="71"/>
      <c r="F148" s="71"/>
      <c r="G148" s="71"/>
      <c r="H148" s="71"/>
      <c r="I148" s="71"/>
      <c r="J148" s="71"/>
      <c r="K148" s="71"/>
      <c r="L148" s="71"/>
      <c r="M148" s="71"/>
      <c r="N148" s="71"/>
    </row>
    <row r="149" spans="1:14">
      <c r="A149" t="s">
        <v>96</v>
      </c>
      <c r="B149" t="s">
        <v>53</v>
      </c>
      <c r="C149" s="2">
        <v>2038333</v>
      </c>
      <c r="D149" s="2">
        <v>2574293</v>
      </c>
      <c r="E149" s="2">
        <v>3130921</v>
      </c>
      <c r="F149" s="2">
        <v>3092713</v>
      </c>
      <c r="G149" s="2">
        <v>3504953</v>
      </c>
      <c r="H149" s="2">
        <v>3700212</v>
      </c>
      <c r="I149" s="2">
        <v>3120801</v>
      </c>
      <c r="J149" s="2">
        <v>2350453</v>
      </c>
      <c r="K149" s="2">
        <v>5967257</v>
      </c>
      <c r="L149" s="2">
        <v>5337128</v>
      </c>
      <c r="M149" s="2">
        <v>4656991</v>
      </c>
      <c r="N149" s="2">
        <v>4294909</v>
      </c>
    </row>
    <row r="150" spans="1:14">
      <c r="A150" s="16" t="s">
        <v>138</v>
      </c>
      <c r="B150" s="16" t="s">
        <v>54</v>
      </c>
      <c r="C150" s="25"/>
      <c r="D150" s="2"/>
      <c r="E150" s="2"/>
      <c r="F150" s="2"/>
      <c r="G150" s="2"/>
      <c r="H150" s="2"/>
      <c r="I150" s="2"/>
      <c r="K150" s="2"/>
      <c r="M150" s="2"/>
    </row>
    <row r="151" spans="1:14">
      <c r="A151" s="17" t="s">
        <v>139</v>
      </c>
      <c r="B151" s="17" t="s">
        <v>55</v>
      </c>
      <c r="C151" s="26">
        <v>1455639</v>
      </c>
      <c r="D151" s="2">
        <v>2042358</v>
      </c>
      <c r="E151" s="2">
        <v>2233546</v>
      </c>
      <c r="F151" s="2">
        <v>2148751</v>
      </c>
      <c r="G151" s="2">
        <v>2434445</v>
      </c>
      <c r="H151" s="2">
        <v>2727158</v>
      </c>
      <c r="I151" s="2">
        <v>2780304</v>
      </c>
      <c r="J151" s="2">
        <v>2973424</v>
      </c>
      <c r="K151" s="2">
        <v>2930409</v>
      </c>
      <c r="L151" s="2">
        <v>2967344</v>
      </c>
      <c r="M151" s="2">
        <v>2126433</v>
      </c>
      <c r="N151" s="2">
        <v>2994444</v>
      </c>
    </row>
    <row r="152" spans="1:14">
      <c r="A152" s="17" t="s">
        <v>140</v>
      </c>
      <c r="B152" s="17" t="s">
        <v>56</v>
      </c>
      <c r="C152" s="26">
        <v>27751</v>
      </c>
      <c r="D152" s="2">
        <v>68820</v>
      </c>
      <c r="E152" s="2">
        <v>140572</v>
      </c>
      <c r="F152" s="2">
        <v>54834</v>
      </c>
      <c r="G152" s="2">
        <v>112668</v>
      </c>
      <c r="H152" s="2">
        <v>871525</v>
      </c>
      <c r="I152" s="2">
        <v>661117</v>
      </c>
      <c r="J152" s="2">
        <v>454398</v>
      </c>
      <c r="K152" s="2">
        <v>1420286</v>
      </c>
      <c r="L152" s="2">
        <v>591963</v>
      </c>
      <c r="M152" s="2">
        <v>137901</v>
      </c>
      <c r="N152" s="2">
        <v>1117879</v>
      </c>
    </row>
    <row r="153" spans="1:14">
      <c r="A153" s="17" t="s">
        <v>141</v>
      </c>
      <c r="B153" s="17" t="s">
        <v>57</v>
      </c>
      <c r="C153" s="43" t="s">
        <v>186</v>
      </c>
      <c r="D153" s="2">
        <v>0</v>
      </c>
      <c r="E153" s="2">
        <v>0</v>
      </c>
      <c r="F153" s="2">
        <v>0</v>
      </c>
      <c r="G153" s="2">
        <v>0</v>
      </c>
      <c r="H153" s="2">
        <v>0</v>
      </c>
      <c r="I153" s="2">
        <v>1438</v>
      </c>
      <c r="J153" s="2">
        <v>-3399</v>
      </c>
      <c r="K153" s="2">
        <v>4436</v>
      </c>
      <c r="L153" s="2">
        <v>2563</v>
      </c>
      <c r="M153" s="2">
        <v>-4596</v>
      </c>
      <c r="N153" s="2">
        <v>0</v>
      </c>
    </row>
    <row r="154" spans="1:14" ht="18" customHeight="1">
      <c r="A154" s="18" t="s">
        <v>144</v>
      </c>
      <c r="B154" s="18" t="s">
        <v>58</v>
      </c>
      <c r="C154" s="27">
        <v>-111257</v>
      </c>
      <c r="D154" s="2">
        <v>-166015</v>
      </c>
      <c r="E154" s="2">
        <v>-145643</v>
      </c>
      <c r="F154" s="2">
        <v>-691527</v>
      </c>
      <c r="G154" s="2">
        <v>-652673</v>
      </c>
      <c r="H154" s="2">
        <v>-629955</v>
      </c>
      <c r="I154" s="2">
        <v>-649807</v>
      </c>
      <c r="J154" s="2">
        <v>-615032</v>
      </c>
      <c r="K154" s="2">
        <v>-1084069</v>
      </c>
      <c r="L154" s="2">
        <v>-730288</v>
      </c>
      <c r="M154" s="2">
        <v>-495270</v>
      </c>
      <c r="N154" s="2">
        <v>-548109</v>
      </c>
    </row>
    <row r="155" spans="1:14">
      <c r="A155" s="17" t="s">
        <v>143</v>
      </c>
      <c r="B155" s="17" t="s">
        <v>59</v>
      </c>
      <c r="C155" s="26">
        <v>-117801</v>
      </c>
      <c r="D155" s="2">
        <v>-56036</v>
      </c>
      <c r="E155" s="2">
        <v>-125766</v>
      </c>
      <c r="F155" s="2">
        <v>-98690</v>
      </c>
      <c r="G155" s="2">
        <v>-100447</v>
      </c>
      <c r="H155" s="2">
        <v>-83688</v>
      </c>
      <c r="I155" s="2">
        <v>-173867</v>
      </c>
      <c r="J155" s="2">
        <v>148930</v>
      </c>
      <c r="K155" s="2">
        <v>-308290</v>
      </c>
      <c r="L155" s="2">
        <v>-136350</v>
      </c>
      <c r="M155" s="2">
        <v>-974676</v>
      </c>
      <c r="N155" s="2">
        <v>-75166</v>
      </c>
    </row>
    <row r="156" spans="1:14">
      <c r="A156" s="19" t="s">
        <v>145</v>
      </c>
      <c r="B156" s="19" t="s">
        <v>345</v>
      </c>
      <c r="C156" s="28">
        <v>23851</v>
      </c>
      <c r="D156" s="13">
        <v>63100</v>
      </c>
      <c r="E156" s="13">
        <v>50931</v>
      </c>
      <c r="F156" s="13">
        <v>43757</v>
      </c>
      <c r="G156" s="13">
        <v>175180</v>
      </c>
      <c r="H156" s="13">
        <v>112309</v>
      </c>
      <c r="I156" s="13">
        <v>115582</v>
      </c>
      <c r="J156" s="13">
        <v>245365</v>
      </c>
      <c r="K156" s="13">
        <v>154343</v>
      </c>
      <c r="L156" s="13">
        <v>129515</v>
      </c>
      <c r="M156" s="13">
        <v>99679</v>
      </c>
      <c r="N156" s="13">
        <v>592757</v>
      </c>
    </row>
    <row r="157" spans="1:14">
      <c r="C157" s="6">
        <f t="shared" ref="C157:E157" si="37">SUM(C149:C156)</f>
        <v>3316516</v>
      </c>
      <c r="D157" s="6">
        <f t="shared" si="37"/>
        <v>4526520</v>
      </c>
      <c r="E157" s="6">
        <f t="shared" si="37"/>
        <v>5284561</v>
      </c>
      <c r="F157" s="6">
        <f t="shared" ref="F157" si="38">SUM(F149:F156)</f>
        <v>4549838</v>
      </c>
      <c r="G157" s="6">
        <f>SUM(G149:G156)</f>
        <v>5474126</v>
      </c>
      <c r="H157" s="6">
        <f>SUM(H149:H156)</f>
        <v>6697561</v>
      </c>
      <c r="I157" s="6">
        <f t="shared" ref="I157" si="39">SUM(I149:I156)</f>
        <v>5855568</v>
      </c>
      <c r="J157" s="6">
        <f>SUM(J149:J156)</f>
        <v>5554139</v>
      </c>
      <c r="K157" s="6">
        <v>9084370</v>
      </c>
      <c r="L157" s="6">
        <v>8161874</v>
      </c>
      <c r="M157" s="6">
        <f t="shared" ref="M157" si="40">SUM(M149:M156)</f>
        <v>5546462</v>
      </c>
      <c r="N157" s="6">
        <v>8376715</v>
      </c>
    </row>
    <row r="158" spans="1:14">
      <c r="A158" s="16" t="s">
        <v>142</v>
      </c>
      <c r="B158" s="16" t="s">
        <v>60</v>
      </c>
      <c r="C158" s="25"/>
      <c r="D158" s="2"/>
      <c r="F158" s="2"/>
      <c r="G158" s="2"/>
      <c r="H158" s="2"/>
      <c r="I158" s="2"/>
      <c r="J158" s="2"/>
      <c r="K158" s="2"/>
      <c r="L158" s="2"/>
      <c r="M158" s="2"/>
      <c r="N158" s="2"/>
    </row>
    <row r="159" spans="1:14">
      <c r="A159" s="17" t="s">
        <v>146</v>
      </c>
      <c r="B159" s="17" t="s">
        <v>61</v>
      </c>
      <c r="C159" s="26">
        <v>-832814</v>
      </c>
      <c r="D159" s="2">
        <v>-603744</v>
      </c>
      <c r="E159" s="2">
        <v>433282</v>
      </c>
      <c r="F159" s="2">
        <v>-784885</v>
      </c>
      <c r="G159" s="2">
        <v>-1064309</v>
      </c>
      <c r="H159" s="2">
        <v>-549945</v>
      </c>
      <c r="I159" s="2">
        <v>467967</v>
      </c>
      <c r="J159" s="2">
        <v>-918038</v>
      </c>
      <c r="K159" s="2">
        <v>-924431</v>
      </c>
      <c r="L159" s="2">
        <v>606886</v>
      </c>
      <c r="M159" s="2">
        <v>-3517455</v>
      </c>
      <c r="N159" s="2">
        <v>1860196</v>
      </c>
    </row>
    <row r="160" spans="1:14">
      <c r="A160" s="17" t="s">
        <v>147</v>
      </c>
      <c r="B160" s="17" t="s">
        <v>62</v>
      </c>
      <c r="C160" s="26">
        <v>-1935962</v>
      </c>
      <c r="D160" s="2">
        <v>-1634465</v>
      </c>
      <c r="E160" s="2">
        <v>-2359834</v>
      </c>
      <c r="F160" s="2">
        <v>-1632553</v>
      </c>
      <c r="G160" s="2">
        <v>-1066799</v>
      </c>
      <c r="H160" s="2">
        <v>-1026317</v>
      </c>
      <c r="I160" s="2">
        <v>-1828976</v>
      </c>
      <c r="J160" s="2">
        <v>74397</v>
      </c>
      <c r="K160" s="2">
        <v>-2584744</v>
      </c>
      <c r="L160" s="2">
        <v>-4737308</v>
      </c>
      <c r="M160" s="2">
        <v>-2108968</v>
      </c>
      <c r="N160" s="2">
        <v>1462491</v>
      </c>
    </row>
    <row r="161" spans="1:14">
      <c r="A161" s="17" t="s">
        <v>148</v>
      </c>
      <c r="B161" s="17" t="s">
        <v>63</v>
      </c>
      <c r="C161" s="26">
        <v>1156729</v>
      </c>
      <c r="D161" s="2">
        <v>386777</v>
      </c>
      <c r="E161" s="2">
        <v>941267</v>
      </c>
      <c r="F161" s="2">
        <v>1657097</v>
      </c>
      <c r="G161" s="2">
        <v>452269</v>
      </c>
      <c r="H161" s="2">
        <v>825033</v>
      </c>
      <c r="I161" s="2">
        <v>-259563</v>
      </c>
      <c r="J161" s="2">
        <v>-1461835</v>
      </c>
      <c r="K161" s="2">
        <v>-33185</v>
      </c>
      <c r="L161" s="2">
        <v>2772173</v>
      </c>
      <c r="M161" s="2">
        <v>2437747</v>
      </c>
      <c r="N161" s="2">
        <v>-2849641</v>
      </c>
    </row>
    <row r="162" spans="1:14">
      <c r="A162" s="16" t="s">
        <v>149</v>
      </c>
      <c r="B162" s="16" t="s">
        <v>64</v>
      </c>
      <c r="C162" s="25"/>
      <c r="D162" s="2"/>
      <c r="E162" s="2"/>
      <c r="F162" s="2"/>
      <c r="G162" s="2"/>
      <c r="H162" s="2"/>
      <c r="I162" s="2"/>
      <c r="J162" s="2"/>
      <c r="K162" s="2"/>
      <c r="L162" s="2"/>
      <c r="M162" s="2"/>
      <c r="N162" s="2"/>
    </row>
    <row r="163" spans="1:14">
      <c r="A163" s="20" t="s">
        <v>150</v>
      </c>
      <c r="B163" s="20" t="s">
        <v>65</v>
      </c>
      <c r="C163" s="29">
        <v>-23851</v>
      </c>
      <c r="D163" s="11">
        <v>-78083</v>
      </c>
      <c r="E163" s="11">
        <v>-50931</v>
      </c>
      <c r="F163" s="11">
        <v>-43465</v>
      </c>
      <c r="G163" s="11">
        <v>-170111</v>
      </c>
      <c r="H163" s="11">
        <v>-113934</v>
      </c>
      <c r="I163" s="11">
        <v>-112634</v>
      </c>
      <c r="J163" s="11">
        <v>-230544</v>
      </c>
      <c r="K163" s="11">
        <v>-153798</v>
      </c>
      <c r="L163" s="11">
        <v>-125031</v>
      </c>
      <c r="M163" s="11">
        <v>-340995</v>
      </c>
      <c r="N163" s="11">
        <v>-610472</v>
      </c>
    </row>
    <row r="164" spans="1:14">
      <c r="A164" s="19" t="s">
        <v>151</v>
      </c>
      <c r="B164" s="19" t="s">
        <v>66</v>
      </c>
      <c r="C164" s="28">
        <v>-385751</v>
      </c>
      <c r="D164" s="13">
        <v>-37282</v>
      </c>
      <c r="E164" s="13">
        <v>-730475</v>
      </c>
      <c r="F164" s="13">
        <v>-1074918</v>
      </c>
      <c r="G164" s="13">
        <v>-424532</v>
      </c>
      <c r="H164" s="13">
        <v>-636903</v>
      </c>
      <c r="I164" s="13">
        <v>-359665</v>
      </c>
      <c r="J164" s="13">
        <v>-648011</v>
      </c>
      <c r="K164" s="13">
        <v>-158225</v>
      </c>
      <c r="L164" s="13">
        <v>-1120206</v>
      </c>
      <c r="M164" s="13">
        <v>-445454</v>
      </c>
      <c r="N164" s="13">
        <v>-348280</v>
      </c>
    </row>
    <row r="165" spans="1:14" ht="21" customHeight="1">
      <c r="A165" s="66" t="s">
        <v>152</v>
      </c>
      <c r="B165" s="66" t="s">
        <v>78</v>
      </c>
      <c r="C165" s="66">
        <v>1294867</v>
      </c>
      <c r="D165" s="66">
        <v>2559724</v>
      </c>
      <c r="E165" s="66">
        <v>3517871</v>
      </c>
      <c r="F165" s="66">
        <v>2671113</v>
      </c>
      <c r="G165" s="66">
        <f t="shared" ref="G165" si="41">SUM(G157:G164)</f>
        <v>3200644</v>
      </c>
      <c r="H165" s="66">
        <f>SUM(H157:H164)</f>
        <v>5195495</v>
      </c>
      <c r="I165" s="66">
        <f t="shared" ref="I165" si="42">SUM(I157:I164)</f>
        <v>3762697</v>
      </c>
      <c r="J165" s="66">
        <v>2370109</v>
      </c>
      <c r="K165" s="66">
        <v>5229989</v>
      </c>
      <c r="L165" s="66">
        <f>SUM(L157:L164)</f>
        <v>5558388</v>
      </c>
      <c r="M165" s="66">
        <f t="shared" ref="M165" si="43">SUM(M157:M164)</f>
        <v>1571337</v>
      </c>
      <c r="N165" s="66">
        <v>7891008</v>
      </c>
    </row>
    <row r="166" spans="1:14">
      <c r="D166" s="2"/>
      <c r="E166" s="2"/>
      <c r="F166" s="2"/>
      <c r="G166" s="2"/>
      <c r="H166" s="2"/>
      <c r="I166" s="2"/>
      <c r="J166" s="2"/>
      <c r="K166" s="2"/>
      <c r="L166" s="2"/>
      <c r="M166" s="2"/>
      <c r="N166" s="2"/>
    </row>
    <row r="167" spans="1:14" ht="15.75">
      <c r="A167" s="69" t="s">
        <v>153</v>
      </c>
      <c r="B167" s="69" t="s">
        <v>70</v>
      </c>
      <c r="C167" s="70"/>
      <c r="D167" s="71"/>
      <c r="E167" s="71"/>
      <c r="F167" s="71"/>
      <c r="G167" s="71"/>
      <c r="H167" s="71"/>
      <c r="I167" s="71"/>
      <c r="J167" s="71"/>
      <c r="K167" s="71"/>
      <c r="L167" s="71"/>
      <c r="M167" s="71"/>
      <c r="N167" s="71"/>
    </row>
    <row r="168" spans="1:14">
      <c r="A168" s="31" t="s">
        <v>154</v>
      </c>
      <c r="B168" s="31" t="s">
        <v>68</v>
      </c>
      <c r="C168" s="2">
        <v>-5413626</v>
      </c>
      <c r="D168" s="2">
        <v>-1841060</v>
      </c>
      <c r="E168" s="2">
        <v>-3507814</v>
      </c>
      <c r="F168" s="2">
        <v>-5069809</v>
      </c>
      <c r="G168" s="2">
        <v>-4612335</v>
      </c>
      <c r="H168" s="2">
        <v>-4162813</v>
      </c>
      <c r="I168" s="2">
        <v>-3257011</v>
      </c>
      <c r="J168" s="2">
        <v>-2338540</v>
      </c>
      <c r="K168" s="2">
        <v>-1786469</v>
      </c>
      <c r="L168" s="2">
        <v>-5441943</v>
      </c>
      <c r="M168" s="2">
        <v>-22803055</v>
      </c>
      <c r="N168" s="2">
        <v>-7324249</v>
      </c>
    </row>
    <row r="169" spans="1:14">
      <c r="A169" s="31" t="s">
        <v>160</v>
      </c>
      <c r="B169" s="31" t="s">
        <v>162</v>
      </c>
      <c r="C169" s="2">
        <v>33080</v>
      </c>
      <c r="D169" s="2">
        <v>16895</v>
      </c>
      <c r="E169" s="2">
        <v>89954</v>
      </c>
      <c r="F169" s="2">
        <v>28167</v>
      </c>
      <c r="G169" s="2">
        <v>15883</v>
      </c>
      <c r="H169" s="2">
        <v>36439</v>
      </c>
      <c r="I169" s="2">
        <v>28516</v>
      </c>
      <c r="J169" s="2">
        <v>222444</v>
      </c>
      <c r="K169" s="2">
        <v>127216</v>
      </c>
      <c r="L169" s="2">
        <v>28377</v>
      </c>
      <c r="M169" s="2">
        <v>9127563</v>
      </c>
      <c r="N169" s="2">
        <v>55998</v>
      </c>
    </row>
    <row r="170" spans="1:14">
      <c r="A170" s="31" t="s">
        <v>157</v>
      </c>
      <c r="B170" s="31" t="s">
        <v>82</v>
      </c>
      <c r="C170" s="2">
        <v>90130</v>
      </c>
      <c r="D170" s="2">
        <v>38543</v>
      </c>
      <c r="E170" s="2">
        <v>87546</v>
      </c>
      <c r="F170" s="2">
        <v>72832</v>
      </c>
      <c r="G170" s="2">
        <v>80238</v>
      </c>
      <c r="H170" s="2">
        <v>60029</v>
      </c>
      <c r="I170" s="2">
        <v>45657</v>
      </c>
      <c r="J170" s="2">
        <v>119968</v>
      </c>
      <c r="K170" s="2">
        <v>289516</v>
      </c>
      <c r="L170" s="2">
        <v>126036</v>
      </c>
      <c r="M170" s="2">
        <v>198290</v>
      </c>
      <c r="N170" s="2">
        <v>22556</v>
      </c>
    </row>
    <row r="171" spans="1:14">
      <c r="A171" s="31" t="s">
        <v>161</v>
      </c>
      <c r="B171" s="31" t="s">
        <v>83</v>
      </c>
      <c r="C171" s="2">
        <v>2</v>
      </c>
      <c r="D171" s="2">
        <v>599</v>
      </c>
      <c r="E171" s="2">
        <v>0</v>
      </c>
      <c r="F171" s="2">
        <v>0</v>
      </c>
      <c r="G171" s="2">
        <v>0</v>
      </c>
      <c r="H171" s="2">
        <v>0</v>
      </c>
      <c r="I171" s="2">
        <v>0</v>
      </c>
      <c r="J171" s="2">
        <v>0</v>
      </c>
      <c r="K171" s="2">
        <v>0</v>
      </c>
      <c r="L171" s="2">
        <v>1646695</v>
      </c>
      <c r="M171" s="2">
        <v>0</v>
      </c>
      <c r="N171" s="2">
        <v>0</v>
      </c>
    </row>
    <row r="172" spans="1:14">
      <c r="A172" s="32" t="s">
        <v>155</v>
      </c>
      <c r="B172" s="32" t="s">
        <v>72</v>
      </c>
      <c r="C172" s="11">
        <v>0</v>
      </c>
      <c r="D172" s="11">
        <v>1844611</v>
      </c>
      <c r="E172" s="11">
        <v>523200</v>
      </c>
      <c r="F172" s="11">
        <v>0</v>
      </c>
      <c r="G172" s="11">
        <v>1134318</v>
      </c>
      <c r="H172" s="11">
        <v>2903024</v>
      </c>
      <c r="I172" s="11">
        <v>744057</v>
      </c>
      <c r="J172" s="11">
        <v>1101387</v>
      </c>
      <c r="K172" s="11">
        <v>0</v>
      </c>
      <c r="L172" s="11">
        <v>0</v>
      </c>
      <c r="M172" s="11">
        <v>1502030</v>
      </c>
      <c r="N172" s="11">
        <v>1502030</v>
      </c>
    </row>
    <row r="173" spans="1:14" ht="26.25" customHeight="1">
      <c r="A173" s="33" t="s">
        <v>156</v>
      </c>
      <c r="B173" s="33" t="s">
        <v>85</v>
      </c>
      <c r="C173" s="30">
        <v>0</v>
      </c>
      <c r="D173" s="11">
        <v>133826</v>
      </c>
      <c r="E173" s="11">
        <v>4058</v>
      </c>
      <c r="F173" s="11">
        <v>0</v>
      </c>
      <c r="G173" s="11">
        <v>0</v>
      </c>
      <c r="H173" s="11">
        <v>0</v>
      </c>
      <c r="I173" s="11">
        <v>-294001</v>
      </c>
      <c r="J173" s="11">
        <v>-126970</v>
      </c>
      <c r="K173" s="11">
        <v>0</v>
      </c>
      <c r="L173" s="11">
        <v>0</v>
      </c>
      <c r="M173" s="11">
        <v>0</v>
      </c>
      <c r="N173" s="11">
        <v>0</v>
      </c>
    </row>
    <row r="174" spans="1:14">
      <c r="A174" s="33"/>
      <c r="B174" s="33" t="s">
        <v>174</v>
      </c>
      <c r="C174" s="30">
        <v>0</v>
      </c>
      <c r="D174" s="30">
        <v>0</v>
      </c>
      <c r="E174" s="30">
        <v>0</v>
      </c>
      <c r="F174" s="30">
        <v>0</v>
      </c>
      <c r="G174" s="30">
        <v>0</v>
      </c>
      <c r="H174" s="30">
        <v>0</v>
      </c>
      <c r="I174" s="30">
        <v>0</v>
      </c>
      <c r="J174" s="30">
        <v>0</v>
      </c>
      <c r="K174" s="30">
        <v>0</v>
      </c>
      <c r="L174" s="30">
        <v>0</v>
      </c>
      <c r="M174" s="11">
        <v>-1506</v>
      </c>
      <c r="N174" s="11">
        <v>0</v>
      </c>
    </row>
    <row r="175" spans="1:14" ht="32.25" customHeight="1">
      <c r="A175" s="34" t="s">
        <v>376</v>
      </c>
      <c r="B175" s="34" t="s">
        <v>84</v>
      </c>
      <c r="C175" s="13">
        <v>0</v>
      </c>
      <c r="D175" s="13">
        <v>0</v>
      </c>
      <c r="E175" s="13">
        <v>0</v>
      </c>
      <c r="F175" s="13">
        <v>0</v>
      </c>
      <c r="G175" s="13">
        <v>0</v>
      </c>
      <c r="H175" s="13">
        <v>0</v>
      </c>
      <c r="I175" s="13">
        <v>0</v>
      </c>
      <c r="J175" s="13">
        <v>0</v>
      </c>
      <c r="K175" s="13">
        <v>80000</v>
      </c>
      <c r="L175" s="13">
        <v>0</v>
      </c>
      <c r="M175" s="13">
        <v>0</v>
      </c>
      <c r="N175" s="13">
        <v>0</v>
      </c>
    </row>
    <row r="176" spans="1:14" ht="21" customHeight="1">
      <c r="A176" s="66" t="s">
        <v>169</v>
      </c>
      <c r="B176" s="66" t="s">
        <v>79</v>
      </c>
      <c r="C176" s="66">
        <f>SUM(C168:C175)</f>
        <v>-5290414</v>
      </c>
      <c r="D176" s="66">
        <f>SUM(D168:D175)</f>
        <v>193414</v>
      </c>
      <c r="E176" s="66">
        <f>SUM(E168:E175)</f>
        <v>-2803056</v>
      </c>
      <c r="F176" s="66">
        <v>-4968811</v>
      </c>
      <c r="G176" s="66">
        <f t="shared" ref="G176:L176" si="44">SUM(G168:G175)</f>
        <v>-3381896</v>
      </c>
      <c r="H176" s="66">
        <f t="shared" si="44"/>
        <v>-1163321</v>
      </c>
      <c r="I176" s="66">
        <f t="shared" si="44"/>
        <v>-2732782</v>
      </c>
      <c r="J176" s="66">
        <f t="shared" si="44"/>
        <v>-1021711</v>
      </c>
      <c r="K176" s="66">
        <f t="shared" si="44"/>
        <v>-1289737</v>
      </c>
      <c r="L176" s="66">
        <f t="shared" si="44"/>
        <v>-3640835</v>
      </c>
      <c r="M176" s="66">
        <v>-11976677</v>
      </c>
      <c r="N176" s="66">
        <f>SUM(N168:N175)</f>
        <v>-5743665</v>
      </c>
    </row>
    <row r="177" spans="1:14">
      <c r="D177" s="2"/>
      <c r="E177" s="2"/>
      <c r="F177" s="2"/>
      <c r="G177" s="2"/>
      <c r="H177" s="2"/>
      <c r="I177" s="2"/>
      <c r="J177" s="2"/>
      <c r="K177" s="2"/>
      <c r="L177" s="2"/>
      <c r="M177" s="2"/>
      <c r="N177" s="2"/>
    </row>
    <row r="178" spans="1:14" ht="15.75">
      <c r="A178" s="69" t="s">
        <v>163</v>
      </c>
      <c r="B178" s="69" t="s">
        <v>71</v>
      </c>
      <c r="C178" s="70"/>
      <c r="D178" s="71"/>
      <c r="E178" s="71"/>
      <c r="F178" s="71"/>
      <c r="G178" s="71"/>
      <c r="H178" s="71"/>
      <c r="I178" s="71"/>
      <c r="J178" s="71"/>
      <c r="K178" s="71"/>
      <c r="L178" s="71"/>
      <c r="M178" s="71"/>
      <c r="N178" s="71"/>
    </row>
    <row r="179" spans="1:14" ht="19.5" customHeight="1">
      <c r="A179" t="s">
        <v>164</v>
      </c>
      <c r="B179" t="s">
        <v>74</v>
      </c>
      <c r="C179" s="2">
        <v>116086</v>
      </c>
      <c r="D179" s="2">
        <v>162568</v>
      </c>
      <c r="E179" s="2">
        <v>128175</v>
      </c>
      <c r="F179" s="2">
        <v>1244667</v>
      </c>
      <c r="G179" s="2">
        <v>2174788</v>
      </c>
      <c r="H179" s="2">
        <v>102600</v>
      </c>
      <c r="I179" s="2">
        <v>4189068</v>
      </c>
      <c r="J179" s="2">
        <v>3330000</v>
      </c>
      <c r="K179" s="2">
        <v>0</v>
      </c>
      <c r="L179" s="2">
        <v>5000000</v>
      </c>
      <c r="M179" s="2">
        <v>2500000</v>
      </c>
      <c r="N179" s="2">
        <v>8008128</v>
      </c>
    </row>
    <row r="180" spans="1:14">
      <c r="A180" t="s">
        <v>165</v>
      </c>
      <c r="B180" t="s">
        <v>377</v>
      </c>
      <c r="C180" s="2">
        <v>0</v>
      </c>
      <c r="D180" s="2">
        <v>-144153</v>
      </c>
      <c r="E180" s="2">
        <v>-185555</v>
      </c>
      <c r="F180" s="2">
        <v>-177079</v>
      </c>
      <c r="G180" s="2">
        <v>-1281536</v>
      </c>
      <c r="H180" s="2">
        <v>-410478</v>
      </c>
      <c r="I180" s="2">
        <v>-4317953</v>
      </c>
      <c r="J180" s="2">
        <v>-833837</v>
      </c>
      <c r="K180" s="2">
        <v>-1077164</v>
      </c>
      <c r="L180" s="2">
        <v>-972165</v>
      </c>
      <c r="M180" s="2">
        <v>-1972166</v>
      </c>
      <c r="N180" s="2">
        <v>-4341974</v>
      </c>
    </row>
    <row r="181" spans="1:14">
      <c r="A181" t="s">
        <v>166</v>
      </c>
      <c r="B181" t="s">
        <v>86</v>
      </c>
      <c r="C181" s="2">
        <v>0</v>
      </c>
      <c r="D181" s="2">
        <v>0</v>
      </c>
      <c r="E181" s="2">
        <v>0</v>
      </c>
      <c r="F181" s="2">
        <v>0</v>
      </c>
      <c r="G181" s="2">
        <v>0</v>
      </c>
      <c r="H181" s="2">
        <v>0</v>
      </c>
      <c r="I181" s="2">
        <v>-2800812</v>
      </c>
      <c r="J181" s="2">
        <v>0</v>
      </c>
      <c r="K181" s="2">
        <v>-1653257</v>
      </c>
      <c r="L181" s="2">
        <v>-1983908</v>
      </c>
      <c r="M181" s="2">
        <v>0</v>
      </c>
      <c r="N181" s="2">
        <v>0</v>
      </c>
    </row>
    <row r="182" spans="1:14">
      <c r="A182" t="s">
        <v>167</v>
      </c>
      <c r="B182" t="s">
        <v>75</v>
      </c>
      <c r="C182" s="2">
        <v>-462313</v>
      </c>
      <c r="D182" s="2">
        <v>-583502</v>
      </c>
      <c r="E182" s="2">
        <v>-655318</v>
      </c>
      <c r="F182" s="2">
        <v>-910294</v>
      </c>
      <c r="G182" s="2">
        <v>-1077235</v>
      </c>
      <c r="H182" s="2">
        <v>-1260365</v>
      </c>
      <c r="I182" s="2">
        <v>0</v>
      </c>
      <c r="J182" s="2">
        <v>0</v>
      </c>
      <c r="K182" s="2">
        <v>0</v>
      </c>
      <c r="L182" s="2">
        <v>0</v>
      </c>
      <c r="M182" s="2">
        <v>0</v>
      </c>
      <c r="N182" s="2">
        <v>-1794860</v>
      </c>
    </row>
    <row r="183" spans="1:14">
      <c r="B183" s="41" t="s">
        <v>175</v>
      </c>
      <c r="C183" s="11"/>
      <c r="D183" s="11"/>
      <c r="E183" s="11">
        <v>0</v>
      </c>
      <c r="F183" s="11">
        <v>0</v>
      </c>
      <c r="G183" s="11">
        <v>0</v>
      </c>
      <c r="H183" s="11">
        <v>0</v>
      </c>
      <c r="I183" s="11">
        <v>0</v>
      </c>
      <c r="J183" s="11">
        <v>7100</v>
      </c>
      <c r="K183" s="11">
        <v>0</v>
      </c>
      <c r="L183" s="11">
        <v>0</v>
      </c>
      <c r="M183" s="11">
        <v>0</v>
      </c>
      <c r="N183" s="11">
        <v>0</v>
      </c>
    </row>
    <row r="184" spans="1:14" ht="21" customHeight="1">
      <c r="A184" s="66" t="s">
        <v>168</v>
      </c>
      <c r="B184" s="66" t="s">
        <v>80</v>
      </c>
      <c r="C184" s="66">
        <f>SUM(C179:C182)</f>
        <v>-346227</v>
      </c>
      <c r="D184" s="66">
        <f>SUM(D179:D182)</f>
        <v>-565087</v>
      </c>
      <c r="E184" s="66">
        <f>SUM(E179:E183)</f>
        <v>-712698</v>
      </c>
      <c r="F184" s="66">
        <f>SUM(F179:F182)</f>
        <v>157294</v>
      </c>
      <c r="G184" s="66">
        <f>SUM(G179:G182)</f>
        <v>-183983</v>
      </c>
      <c r="H184" s="66">
        <f>SUM(H179:H182)</f>
        <v>-1568243</v>
      </c>
      <c r="I184" s="66">
        <v>-2929696</v>
      </c>
      <c r="J184" s="66">
        <f>SUM(J179:J183)</f>
        <v>2503263</v>
      </c>
      <c r="K184" s="66">
        <f>SUM(K179:K182)</f>
        <v>-2730421</v>
      </c>
      <c r="L184" s="66">
        <f>SUM(L179:L183)</f>
        <v>2043927</v>
      </c>
      <c r="M184" s="66">
        <f>SUM(M179:M183)</f>
        <v>527834</v>
      </c>
      <c r="N184" s="66">
        <v>1871294</v>
      </c>
    </row>
    <row r="185" spans="1:14">
      <c r="D185" s="2"/>
      <c r="E185" s="2"/>
      <c r="F185" s="2"/>
      <c r="G185" s="2"/>
      <c r="H185" s="2"/>
      <c r="I185" s="2"/>
      <c r="J185" s="2"/>
      <c r="K185" s="2"/>
      <c r="L185" s="2"/>
      <c r="M185" s="2"/>
    </row>
    <row r="186" spans="1:14">
      <c r="A186" s="36" t="s">
        <v>170</v>
      </c>
      <c r="B186" s="37" t="s">
        <v>81</v>
      </c>
      <c r="C186" s="7">
        <f>C184+C165+C176</f>
        <v>-4341774</v>
      </c>
      <c r="D186" s="7">
        <f>D184+D165+D176</f>
        <v>2188051</v>
      </c>
      <c r="E186" s="7">
        <f>E184+E165+E176</f>
        <v>2117</v>
      </c>
      <c r="F186" s="7">
        <f>F184+F165+F176</f>
        <v>-2140404</v>
      </c>
      <c r="G186" s="7">
        <v>-365236</v>
      </c>
      <c r="H186" s="7">
        <f>H184+H165+H176</f>
        <v>2463931</v>
      </c>
      <c r="I186" s="7">
        <f>I184+I165+I176</f>
        <v>-1899781</v>
      </c>
      <c r="J186" s="7">
        <v>3851660</v>
      </c>
      <c r="K186" s="7">
        <f>K184+K165+K176</f>
        <v>1209831</v>
      </c>
      <c r="L186" s="7">
        <f>L184+L165+L176</f>
        <v>3961480</v>
      </c>
      <c r="M186" s="7">
        <f>M184+M165+M176</f>
        <v>-9877506</v>
      </c>
      <c r="N186" s="7">
        <f>N184+N165+N176</f>
        <v>4018637</v>
      </c>
    </row>
    <row r="187" spans="1:14" ht="26.25">
      <c r="A187" s="36" t="s">
        <v>171</v>
      </c>
      <c r="B187" s="31" t="s">
        <v>76</v>
      </c>
      <c r="C187" s="2">
        <v>6409236</v>
      </c>
      <c r="D187" s="2">
        <v>2067462</v>
      </c>
      <c r="E187" s="2">
        <v>4255513</v>
      </c>
      <c r="F187" s="2">
        <v>4257629</v>
      </c>
      <c r="G187" s="2">
        <v>2177226</v>
      </c>
      <c r="H187" s="2">
        <v>1751990</v>
      </c>
      <c r="I187" s="2">
        <v>4179124</v>
      </c>
      <c r="J187" s="2">
        <v>2291976</v>
      </c>
      <c r="K187" s="2">
        <v>6143636</v>
      </c>
      <c r="L187" s="2">
        <v>7353467</v>
      </c>
      <c r="M187" s="2">
        <v>11314947</v>
      </c>
      <c r="N187" s="2">
        <v>1437441</v>
      </c>
    </row>
    <row r="188" spans="1:14" ht="15.75" thickBot="1">
      <c r="A188" s="39" t="s">
        <v>172</v>
      </c>
      <c r="B188" s="39" t="s">
        <v>77</v>
      </c>
      <c r="C188" s="40">
        <f t="shared" ref="C188" si="45">C186+C187</f>
        <v>2067462</v>
      </c>
      <c r="D188" s="40">
        <v>4255513</v>
      </c>
      <c r="E188" s="40">
        <v>4257629</v>
      </c>
      <c r="F188" s="40">
        <v>2117226</v>
      </c>
      <c r="G188" s="40">
        <v>1751990</v>
      </c>
      <c r="H188" s="40">
        <f>H186+H187</f>
        <v>4215921</v>
      </c>
      <c r="I188" s="40">
        <f t="shared" ref="I188:M188" si="46">I186+I187</f>
        <v>2279343</v>
      </c>
      <c r="J188" s="40">
        <f t="shared" si="46"/>
        <v>6143636</v>
      </c>
      <c r="K188" s="40">
        <f t="shared" si="46"/>
        <v>7353467</v>
      </c>
      <c r="L188" s="40">
        <f t="shared" si="46"/>
        <v>11314947</v>
      </c>
      <c r="M188" s="40">
        <f t="shared" si="46"/>
        <v>1437441</v>
      </c>
      <c r="N188" s="40">
        <v>5456079</v>
      </c>
    </row>
    <row r="189" spans="1:14" ht="15.75" thickTop="1">
      <c r="A189" s="35"/>
      <c r="B189" s="31"/>
    </row>
  </sheetData>
  <mergeCells count="3">
    <mergeCell ref="A1:N1"/>
    <mergeCell ref="A23:N23"/>
    <mergeCell ref="A146:N146"/>
  </mergeCells>
  <pageMargins left="0.7" right="0.7" top="0.75" bottom="0.75" header="0.3" footer="0.3"/>
  <pageSetup paperSize="9" orientation="portrait" horizontalDpi="4294967292" verticalDpi="0" r:id="rId1"/>
</worksheet>
</file>

<file path=xl/worksheets/sheet6.xml><?xml version="1.0" encoding="utf-8"?>
<worksheet xmlns="http://schemas.openxmlformats.org/spreadsheetml/2006/main" xmlns:r="http://schemas.openxmlformats.org/officeDocument/2006/relationships">
  <sheetPr>
    <tabColor theme="4" tint="0.39997558519241921"/>
  </sheetPr>
  <dimension ref="A1:O88"/>
  <sheetViews>
    <sheetView zoomScale="70" zoomScaleNormal="70" workbookViewId="0">
      <pane xSplit="1" topLeftCell="B1" activePane="topRight" state="frozen"/>
      <selection activeCell="A37" sqref="A37"/>
      <selection pane="topRight" activeCell="O41" sqref="O41"/>
    </sheetView>
  </sheetViews>
  <sheetFormatPr defaultRowHeight="15"/>
  <cols>
    <col min="1" max="1" width="47.7109375" customWidth="1"/>
    <col min="2" max="7" width="13.85546875" bestFit="1" customWidth="1"/>
    <col min="8" max="8" width="13.85546875" customWidth="1"/>
    <col min="9" max="12" width="13.85546875" bestFit="1" customWidth="1"/>
    <col min="13" max="13" width="15.7109375" customWidth="1"/>
    <col min="15" max="15" width="12.42578125" bestFit="1" customWidth="1"/>
  </cols>
  <sheetData>
    <row r="1" spans="1:13" ht="30" customHeight="1">
      <c r="A1" s="237" t="s">
        <v>176</v>
      </c>
      <c r="B1" s="237"/>
      <c r="C1" s="237"/>
      <c r="D1" s="237"/>
      <c r="E1" s="237"/>
      <c r="F1" s="237"/>
      <c r="G1" s="237"/>
      <c r="H1" s="237"/>
      <c r="I1" s="237"/>
      <c r="J1" s="237"/>
      <c r="K1" s="237"/>
      <c r="L1" s="237"/>
      <c r="M1" s="237"/>
    </row>
    <row r="2" spans="1:13" ht="15.75">
      <c r="A2" s="63"/>
      <c r="B2" s="63">
        <v>2004</v>
      </c>
      <c r="C2" s="63">
        <v>2005</v>
      </c>
      <c r="D2" s="63">
        <v>2006</v>
      </c>
      <c r="E2" s="63">
        <v>2007</v>
      </c>
      <c r="F2" s="63">
        <v>2008</v>
      </c>
      <c r="G2" s="63">
        <v>2009</v>
      </c>
      <c r="H2" s="63">
        <v>2010</v>
      </c>
      <c r="I2" s="63">
        <v>2011</v>
      </c>
      <c r="J2" s="63">
        <v>2012</v>
      </c>
      <c r="K2" s="63">
        <v>2013</v>
      </c>
      <c r="L2" s="63">
        <v>2014</v>
      </c>
      <c r="M2" s="63">
        <v>2015</v>
      </c>
    </row>
    <row r="3" spans="1:13" ht="15.75">
      <c r="A3" s="44" t="s">
        <v>1</v>
      </c>
      <c r="B3" s="44"/>
      <c r="C3" s="44"/>
      <c r="D3" s="44"/>
      <c r="E3" s="44"/>
      <c r="F3" s="44"/>
      <c r="G3" s="44"/>
      <c r="H3" s="44"/>
      <c r="I3" s="44"/>
      <c r="J3" s="44"/>
      <c r="K3" s="44"/>
      <c r="L3" s="44"/>
      <c r="M3" s="44"/>
    </row>
    <row r="4" spans="1:13" s="4" customFormat="1">
      <c r="A4" s="4" t="s">
        <v>173</v>
      </c>
      <c r="B4" s="6"/>
      <c r="C4" s="6"/>
      <c r="D4" s="6"/>
      <c r="E4" s="6"/>
      <c r="F4" s="6">
        <v>20419909</v>
      </c>
      <c r="G4" s="6">
        <v>20475927</v>
      </c>
      <c r="H4" s="6">
        <v>23436840</v>
      </c>
      <c r="I4" s="6">
        <v>21838274</v>
      </c>
      <c r="J4" s="6">
        <v>23362944</v>
      </c>
      <c r="K4" s="6">
        <v>22583364</v>
      </c>
      <c r="L4" s="6">
        <v>23036859</v>
      </c>
      <c r="M4" s="6">
        <v>21319008</v>
      </c>
    </row>
    <row r="5" spans="1:13" s="4" customFormat="1" ht="14.25" customHeight="1">
      <c r="A5" s="4" t="s">
        <v>178</v>
      </c>
      <c r="B5" s="6"/>
      <c r="C5" s="6"/>
      <c r="D5" s="6"/>
      <c r="E5" s="6"/>
      <c r="F5" s="6">
        <v>19083182</v>
      </c>
      <c r="G5" s="6">
        <v>19729489</v>
      </c>
      <c r="H5" s="6">
        <v>23459709</v>
      </c>
      <c r="I5" s="6">
        <v>25868180</v>
      </c>
      <c r="J5" s="6">
        <v>35758525</v>
      </c>
      <c r="K5" s="6">
        <v>44893017</v>
      </c>
      <c r="L5" s="6">
        <v>39912692</v>
      </c>
      <c r="M5" s="6">
        <v>45425903</v>
      </c>
    </row>
    <row r="6" spans="1:13" s="4" customFormat="1">
      <c r="A6" s="14" t="s">
        <v>179</v>
      </c>
      <c r="B6" s="24"/>
      <c r="C6" s="24"/>
      <c r="D6" s="24"/>
      <c r="E6" s="24"/>
      <c r="F6" s="24">
        <v>232591</v>
      </c>
      <c r="G6" s="24">
        <v>48865</v>
      </c>
      <c r="H6" s="24">
        <v>299417</v>
      </c>
      <c r="I6" s="24">
        <v>200579</v>
      </c>
      <c r="J6" s="24">
        <v>177800</v>
      </c>
      <c r="K6" s="24">
        <v>652374</v>
      </c>
      <c r="L6" s="24">
        <v>14200089</v>
      </c>
      <c r="M6" s="6">
        <v>205887</v>
      </c>
    </row>
    <row r="7" spans="1:13" ht="15.75" thickBot="1">
      <c r="A7" s="9" t="s">
        <v>182</v>
      </c>
      <c r="B7" s="10">
        <f t="shared" ref="B7:K7" si="0">SUM(B4:B6)</f>
        <v>0</v>
      </c>
      <c r="C7" s="10">
        <f t="shared" si="0"/>
        <v>0</v>
      </c>
      <c r="D7" s="10">
        <f t="shared" si="0"/>
        <v>0</v>
      </c>
      <c r="E7" s="10">
        <f t="shared" si="0"/>
        <v>0</v>
      </c>
      <c r="F7" s="10">
        <f t="shared" si="0"/>
        <v>39735682</v>
      </c>
      <c r="G7" s="10">
        <f t="shared" si="0"/>
        <v>40254281</v>
      </c>
      <c r="H7" s="10">
        <f t="shared" si="0"/>
        <v>47195966</v>
      </c>
      <c r="I7" s="10">
        <f t="shared" si="0"/>
        <v>47907033</v>
      </c>
      <c r="J7" s="10">
        <f t="shared" si="0"/>
        <v>59299269</v>
      </c>
      <c r="K7" s="10">
        <f t="shared" si="0"/>
        <v>68128755</v>
      </c>
      <c r="L7" s="10">
        <f>SUM(L4:L6)</f>
        <v>77149640</v>
      </c>
      <c r="M7" s="10">
        <f>SUM(M4:M6)</f>
        <v>66950798</v>
      </c>
    </row>
    <row r="8" spans="1:13" ht="15.75" thickTop="1">
      <c r="B8" s="2"/>
      <c r="C8" s="2"/>
      <c r="D8" s="2"/>
      <c r="E8" s="2"/>
      <c r="F8" s="2"/>
      <c r="G8" s="2"/>
      <c r="H8" s="2"/>
      <c r="I8" s="2"/>
      <c r="J8" s="2"/>
      <c r="K8" s="2"/>
      <c r="L8" s="2"/>
      <c r="M8" s="2"/>
    </row>
    <row r="9" spans="1:13" ht="15.75">
      <c r="A9" s="44" t="s">
        <v>180</v>
      </c>
      <c r="B9" s="44"/>
      <c r="C9" s="44"/>
      <c r="D9" s="44"/>
      <c r="E9" s="44"/>
      <c r="F9" s="44"/>
      <c r="G9" s="44"/>
      <c r="H9" s="44"/>
      <c r="I9" s="44"/>
      <c r="J9" s="44"/>
      <c r="K9" s="44"/>
      <c r="L9" s="44"/>
      <c r="M9" s="44"/>
    </row>
    <row r="10" spans="1:13" s="4" customFormat="1">
      <c r="A10" s="4" t="s">
        <v>173</v>
      </c>
      <c r="B10" s="6">
        <f t="shared" ref="B10:J10" si="1">B4-B16</f>
        <v>0</v>
      </c>
      <c r="C10" s="6">
        <f t="shared" si="1"/>
        <v>0</v>
      </c>
      <c r="D10" s="6">
        <f t="shared" si="1"/>
        <v>0</v>
      </c>
      <c r="E10" s="6">
        <f t="shared" si="1"/>
        <v>0</v>
      </c>
      <c r="F10" s="6">
        <f t="shared" si="1"/>
        <v>10396926</v>
      </c>
      <c r="G10" s="6">
        <f t="shared" si="1"/>
        <v>9972953</v>
      </c>
      <c r="H10" s="6">
        <f>H4-H16</f>
        <v>13501802</v>
      </c>
      <c r="I10" s="6">
        <f t="shared" si="1"/>
        <v>11931540</v>
      </c>
      <c r="J10" s="6">
        <f t="shared" si="1"/>
        <v>12601047</v>
      </c>
      <c r="K10" s="6">
        <f>K4-K16</f>
        <v>12499601</v>
      </c>
      <c r="L10" s="6">
        <v>13473601</v>
      </c>
      <c r="M10" s="6">
        <v>12428874</v>
      </c>
    </row>
    <row r="11" spans="1:13" s="4" customFormat="1">
      <c r="A11" s="4" t="s">
        <v>178</v>
      </c>
      <c r="B11" s="6">
        <f t="shared" ref="B11:J11" si="2">B5-B17</f>
        <v>0</v>
      </c>
      <c r="C11" s="6">
        <f t="shared" si="2"/>
        <v>0</v>
      </c>
      <c r="D11" s="6">
        <f t="shared" si="2"/>
        <v>0</v>
      </c>
      <c r="E11" s="6">
        <f t="shared" si="2"/>
        <v>0</v>
      </c>
      <c r="F11" s="6">
        <f t="shared" si="2"/>
        <v>12594712</v>
      </c>
      <c r="G11" s="6">
        <f t="shared" si="2"/>
        <v>11839885</v>
      </c>
      <c r="H11" s="6">
        <f>H5-H17</f>
        <v>15179541</v>
      </c>
      <c r="I11" s="6">
        <f t="shared" si="2"/>
        <v>17922199</v>
      </c>
      <c r="J11" s="6">
        <f t="shared" si="2"/>
        <v>24534902</v>
      </c>
      <c r="K11" s="6">
        <f t="shared" ref="K11:K12" si="3">K5-K17</f>
        <v>32886717</v>
      </c>
      <c r="L11" s="6">
        <v>33264796</v>
      </c>
      <c r="M11" s="6">
        <v>31429163</v>
      </c>
    </row>
    <row r="12" spans="1:13" s="4" customFormat="1">
      <c r="A12" s="4" t="s">
        <v>179</v>
      </c>
      <c r="B12" s="6">
        <f t="shared" ref="B12:J12" si="4">B6-B18</f>
        <v>0</v>
      </c>
      <c r="C12" s="6">
        <f t="shared" si="4"/>
        <v>0</v>
      </c>
      <c r="D12" s="6">
        <f t="shared" si="4"/>
        <v>0</v>
      </c>
      <c r="E12" s="6">
        <f t="shared" si="4"/>
        <v>0</v>
      </c>
      <c r="F12" s="6">
        <f t="shared" si="4"/>
        <v>225665</v>
      </c>
      <c r="G12" s="6">
        <f t="shared" si="4"/>
        <v>68773</v>
      </c>
      <c r="H12" s="6">
        <f>H6-H18</f>
        <v>342830</v>
      </c>
      <c r="I12" s="6">
        <f t="shared" si="4"/>
        <v>160025</v>
      </c>
      <c r="J12" s="6">
        <f t="shared" si="4"/>
        <v>151635</v>
      </c>
      <c r="K12" s="6">
        <f t="shared" si="3"/>
        <v>639294</v>
      </c>
      <c r="L12" s="6">
        <v>13582655</v>
      </c>
      <c r="M12" s="6">
        <v>721434</v>
      </c>
    </row>
    <row r="13" spans="1:13" ht="15.75" thickBot="1">
      <c r="A13" s="9" t="s">
        <v>182</v>
      </c>
      <c r="B13" s="10">
        <f t="shared" ref="B13:J13" si="5">SUM(B10:B12)</f>
        <v>0</v>
      </c>
      <c r="C13" s="10">
        <f t="shared" si="5"/>
        <v>0</v>
      </c>
      <c r="D13" s="10">
        <f t="shared" si="5"/>
        <v>0</v>
      </c>
      <c r="E13" s="10">
        <f t="shared" si="5"/>
        <v>0</v>
      </c>
      <c r="F13" s="10">
        <f t="shared" si="5"/>
        <v>23217303</v>
      </c>
      <c r="G13" s="10">
        <f t="shared" si="5"/>
        <v>21881611</v>
      </c>
      <c r="H13" s="10">
        <f>SUM(H10:H12)</f>
        <v>29024173</v>
      </c>
      <c r="I13" s="10">
        <f t="shared" si="5"/>
        <v>30013764</v>
      </c>
      <c r="J13" s="10">
        <f t="shared" si="5"/>
        <v>37287584</v>
      </c>
      <c r="K13" s="10">
        <f>SUM(K10:K12)</f>
        <v>46025612</v>
      </c>
      <c r="L13" s="10">
        <f>SUM(L10:L12)</f>
        <v>60321052</v>
      </c>
      <c r="M13" s="10">
        <f>SUM(M10:M12)</f>
        <v>44579471</v>
      </c>
    </row>
    <row r="14" spans="1:13" ht="15.75" thickTop="1">
      <c r="B14" s="2"/>
      <c r="C14" s="2"/>
      <c r="D14" s="2"/>
      <c r="E14" s="2"/>
      <c r="F14" s="2"/>
      <c r="G14" s="2"/>
      <c r="H14" s="2"/>
      <c r="I14" s="2"/>
      <c r="J14" s="2"/>
      <c r="K14" s="2"/>
      <c r="L14" s="2"/>
      <c r="M14" s="2"/>
    </row>
    <row r="15" spans="1:13" ht="15.75">
      <c r="A15" s="44" t="s">
        <v>2</v>
      </c>
      <c r="B15" s="44"/>
      <c r="C15" s="44"/>
      <c r="D15" s="44"/>
      <c r="E15" s="44"/>
      <c r="F15" s="44"/>
      <c r="G15" s="44"/>
      <c r="H15" s="44"/>
      <c r="I15" s="44"/>
      <c r="J15" s="44"/>
      <c r="K15" s="44"/>
      <c r="L15" s="44"/>
      <c r="M15" s="44"/>
    </row>
    <row r="16" spans="1:13" s="4" customFormat="1">
      <c r="A16" s="4" t="s">
        <v>173</v>
      </c>
      <c r="B16" s="6"/>
      <c r="C16" s="6"/>
      <c r="D16" s="6"/>
      <c r="E16" s="6"/>
      <c r="F16" s="6">
        <v>10022983</v>
      </c>
      <c r="G16" s="6">
        <v>10502974</v>
      </c>
      <c r="H16" s="6">
        <v>9935038</v>
      </c>
      <c r="I16" s="6">
        <v>9906734</v>
      </c>
      <c r="J16" s="6">
        <v>10761897</v>
      </c>
      <c r="K16" s="2">
        <v>10083763</v>
      </c>
      <c r="L16" s="6">
        <v>9679109</v>
      </c>
      <c r="M16" s="6">
        <f>M4-M10</f>
        <v>8890134</v>
      </c>
    </row>
    <row r="17" spans="1:15" s="4" customFormat="1">
      <c r="A17" s="4" t="s">
        <v>178</v>
      </c>
      <c r="B17" s="6"/>
      <c r="C17" s="6"/>
      <c r="D17" s="6"/>
      <c r="E17" s="6"/>
      <c r="F17" s="6">
        <v>6488470</v>
      </c>
      <c r="G17" s="6">
        <v>7889604</v>
      </c>
      <c r="H17" s="6">
        <v>8280168</v>
      </c>
      <c r="I17" s="6">
        <v>7945981</v>
      </c>
      <c r="J17" s="6">
        <v>11223623</v>
      </c>
      <c r="K17" s="6">
        <v>12006300</v>
      </c>
      <c r="L17" s="6">
        <v>7674135</v>
      </c>
      <c r="M17" s="6">
        <f t="shared" ref="M17" si="6">M5-M11</f>
        <v>13996740</v>
      </c>
    </row>
    <row r="18" spans="1:15" s="4" customFormat="1">
      <c r="A18" s="4" t="s">
        <v>179</v>
      </c>
      <c r="B18" s="6"/>
      <c r="C18" s="6"/>
      <c r="D18" s="6"/>
      <c r="E18" s="6"/>
      <c r="F18" s="6">
        <v>6926</v>
      </c>
      <c r="G18" s="6">
        <v>-19908</v>
      </c>
      <c r="H18" s="6">
        <v>-43413</v>
      </c>
      <c r="I18" s="6">
        <v>40554</v>
      </c>
      <c r="J18" s="6">
        <v>26165</v>
      </c>
      <c r="K18" s="6">
        <v>13080</v>
      </c>
      <c r="L18" s="6">
        <v>820133</v>
      </c>
      <c r="M18" s="6">
        <f>M6-M12</f>
        <v>-515547</v>
      </c>
    </row>
    <row r="19" spans="1:15" ht="15.75" thickBot="1">
      <c r="A19" s="9" t="s">
        <v>182</v>
      </c>
      <c r="B19" s="10">
        <f t="shared" ref="B19:J19" si="7">B16+B17+B18</f>
        <v>0</v>
      </c>
      <c r="C19" s="10">
        <f t="shared" si="7"/>
        <v>0</v>
      </c>
      <c r="D19" s="10">
        <f t="shared" si="7"/>
        <v>0</v>
      </c>
      <c r="E19" s="10">
        <f t="shared" si="7"/>
        <v>0</v>
      </c>
      <c r="F19" s="10">
        <f t="shared" si="7"/>
        <v>16518379</v>
      </c>
      <c r="G19" s="10">
        <f t="shared" si="7"/>
        <v>18372670</v>
      </c>
      <c r="H19" s="10">
        <f t="shared" si="7"/>
        <v>18171793</v>
      </c>
      <c r="I19" s="10">
        <f t="shared" si="7"/>
        <v>17893269</v>
      </c>
      <c r="J19" s="10">
        <f t="shared" si="7"/>
        <v>22011685</v>
      </c>
      <c r="K19" s="10">
        <v>20103142</v>
      </c>
      <c r="L19" s="10">
        <f>SUM(L16:L18)</f>
        <v>18173377</v>
      </c>
      <c r="M19" s="10">
        <f>M16+M17+M18</f>
        <v>22371327</v>
      </c>
    </row>
    <row r="20" spans="1:15" ht="15.75" thickTop="1">
      <c r="A20" s="47"/>
      <c r="B20" s="48"/>
      <c r="C20" s="48"/>
      <c r="D20" s="48"/>
      <c r="E20" s="48"/>
      <c r="F20" s="48"/>
      <c r="G20" s="48"/>
      <c r="H20" s="48"/>
      <c r="I20" s="48"/>
      <c r="J20" s="48"/>
      <c r="K20" s="48"/>
      <c r="L20" s="48"/>
      <c r="M20" s="48"/>
    </row>
    <row r="21" spans="1:15" ht="15.75">
      <c r="A21" s="44" t="s">
        <v>181</v>
      </c>
      <c r="B21" s="44"/>
      <c r="C21" s="44"/>
      <c r="D21" s="44"/>
      <c r="E21" s="44"/>
      <c r="F21" s="44"/>
      <c r="G21" s="44"/>
      <c r="H21" s="44"/>
      <c r="I21" s="44"/>
      <c r="J21" s="44"/>
      <c r="K21" s="44"/>
      <c r="L21" s="44"/>
      <c r="M21" s="44"/>
    </row>
    <row r="22" spans="1:15" s="4" customFormat="1">
      <c r="A22" s="4" t="s">
        <v>173</v>
      </c>
      <c r="B22" s="6"/>
      <c r="C22" s="6"/>
      <c r="D22" s="6"/>
      <c r="E22" s="6"/>
      <c r="F22" s="6">
        <v>3938427</v>
      </c>
      <c r="G22" s="6">
        <v>3530632</v>
      </c>
      <c r="H22" s="6">
        <v>2915227</v>
      </c>
      <c r="I22" s="6">
        <v>2956013</v>
      </c>
      <c r="J22" s="6">
        <v>3533870</v>
      </c>
      <c r="K22" s="6">
        <v>2795309</v>
      </c>
      <c r="L22" s="6">
        <v>3491142</v>
      </c>
      <c r="M22" s="6">
        <v>2494971</v>
      </c>
    </row>
    <row r="23" spans="1:15" s="4" customFormat="1">
      <c r="A23" s="4" t="s">
        <v>178</v>
      </c>
      <c r="B23" s="6"/>
      <c r="C23" s="6"/>
      <c r="D23" s="6"/>
      <c r="E23" s="6"/>
      <c r="F23" s="6">
        <v>793225</v>
      </c>
      <c r="G23" s="6">
        <v>2346245</v>
      </c>
      <c r="H23" s="6">
        <v>2174238</v>
      </c>
      <c r="I23" s="6">
        <v>1767966</v>
      </c>
      <c r="J23" s="6">
        <v>4710345</v>
      </c>
      <c r="K23" s="6">
        <v>4256953</v>
      </c>
      <c r="L23" s="6">
        <v>289314</v>
      </c>
      <c r="M23" s="6">
        <v>4343531</v>
      </c>
    </row>
    <row r="24" spans="1:15" s="4" customFormat="1">
      <c r="A24" s="4" t="s">
        <v>179</v>
      </c>
      <c r="B24" s="6"/>
      <c r="C24" s="6"/>
      <c r="D24" s="6"/>
      <c r="E24" s="6"/>
      <c r="F24" s="6">
        <v>-1136694</v>
      </c>
      <c r="G24" s="6">
        <v>-2129690</v>
      </c>
      <c r="H24" s="6">
        <v>-1910313</v>
      </c>
      <c r="I24" s="6">
        <v>-1912430</v>
      </c>
      <c r="J24" s="6">
        <v>-2292703</v>
      </c>
      <c r="K24" s="6">
        <v>-1711656</v>
      </c>
      <c r="L24" s="6">
        <v>754172</v>
      </c>
      <c r="M24" s="6">
        <v>-557059</v>
      </c>
    </row>
    <row r="25" spans="1:15" ht="15.75" thickBot="1">
      <c r="A25" s="9" t="s">
        <v>182</v>
      </c>
      <c r="B25" s="10">
        <f t="shared" ref="B25:I25" si="8">B22+B23+B24</f>
        <v>0</v>
      </c>
      <c r="C25" s="10">
        <f t="shared" si="8"/>
        <v>0</v>
      </c>
      <c r="D25" s="10">
        <f t="shared" si="8"/>
        <v>0</v>
      </c>
      <c r="E25" s="10">
        <f t="shared" si="8"/>
        <v>0</v>
      </c>
      <c r="F25" s="10">
        <f t="shared" si="8"/>
        <v>3594958</v>
      </c>
      <c r="G25" s="10">
        <f t="shared" si="8"/>
        <v>3747187</v>
      </c>
      <c r="H25" s="10">
        <f t="shared" si="8"/>
        <v>3179152</v>
      </c>
      <c r="I25" s="10">
        <f t="shared" si="8"/>
        <v>2811549</v>
      </c>
      <c r="J25" s="10">
        <v>5951511</v>
      </c>
      <c r="K25" s="10">
        <v>5340605</v>
      </c>
      <c r="L25" s="10">
        <f>L22+L23+L24</f>
        <v>4534628</v>
      </c>
      <c r="M25" s="10">
        <f>M22+M23+M24</f>
        <v>6281443</v>
      </c>
    </row>
    <row r="26" spans="1:15" ht="15.75" thickTop="1">
      <c r="A26" s="3"/>
      <c r="B26" s="7"/>
      <c r="C26" s="7"/>
      <c r="D26" s="7"/>
      <c r="E26" s="7"/>
      <c r="F26" s="7"/>
      <c r="G26" s="7"/>
      <c r="H26" s="7"/>
      <c r="I26" s="7"/>
      <c r="J26" s="7"/>
      <c r="K26" s="7"/>
      <c r="L26" s="7"/>
      <c r="M26" s="7"/>
    </row>
    <row r="27" spans="1:15" ht="15.75">
      <c r="A27" s="237" t="s">
        <v>183</v>
      </c>
      <c r="B27" s="237"/>
      <c r="C27" s="237"/>
      <c r="D27" s="237"/>
      <c r="E27" s="237"/>
      <c r="F27" s="237"/>
      <c r="G27" s="237"/>
      <c r="H27" s="237"/>
      <c r="I27" s="237"/>
      <c r="J27" s="237"/>
      <c r="K27" s="237"/>
      <c r="L27" s="237"/>
      <c r="M27" s="237"/>
    </row>
    <row r="28" spans="1:15">
      <c r="B28" s="45">
        <v>2004</v>
      </c>
      <c r="C28" s="45">
        <v>2005</v>
      </c>
      <c r="D28" s="45">
        <v>2006</v>
      </c>
      <c r="E28" s="45">
        <v>2007</v>
      </c>
      <c r="F28" s="45">
        <v>2008</v>
      </c>
      <c r="G28" s="45">
        <v>2009</v>
      </c>
      <c r="H28" s="45">
        <v>2010</v>
      </c>
      <c r="I28" s="45">
        <v>2011</v>
      </c>
      <c r="J28" s="45">
        <v>2012</v>
      </c>
      <c r="K28" s="45">
        <v>2013</v>
      </c>
      <c r="L28" s="45">
        <v>2014</v>
      </c>
      <c r="M28" s="45">
        <v>2015</v>
      </c>
    </row>
    <row r="29" spans="1:15">
      <c r="A29" t="s">
        <v>177</v>
      </c>
      <c r="B29" s="6">
        <v>19449301</v>
      </c>
      <c r="C29" s="6">
        <v>22267192</v>
      </c>
      <c r="D29" s="6">
        <v>24555511</v>
      </c>
      <c r="E29" s="6">
        <v>29163109</v>
      </c>
      <c r="F29" s="6">
        <v>34574489</v>
      </c>
      <c r="G29" s="6">
        <v>33967395</v>
      </c>
      <c r="H29" s="6">
        <v>34149211</v>
      </c>
      <c r="I29" s="6">
        <v>37860989</v>
      </c>
      <c r="J29" s="6">
        <v>47854020</v>
      </c>
      <c r="K29" s="6">
        <v>56620941</v>
      </c>
      <c r="L29" s="6">
        <v>68192159</v>
      </c>
      <c r="M29" s="6">
        <f>19225212+35478399</f>
        <v>54703611</v>
      </c>
      <c r="O29" s="49"/>
    </row>
    <row r="30" spans="1:15">
      <c r="A30" t="s">
        <v>185</v>
      </c>
      <c r="B30" s="6">
        <v>707240</v>
      </c>
      <c r="C30" s="6">
        <v>775791</v>
      </c>
      <c r="D30" s="6">
        <v>1078948</v>
      </c>
      <c r="E30" s="6">
        <v>1936515</v>
      </c>
      <c r="F30" s="6">
        <v>1848220</v>
      </c>
      <c r="G30" s="6">
        <v>2520789</v>
      </c>
      <c r="H30" s="6">
        <v>7652982</v>
      </c>
      <c r="I30" s="6">
        <v>4428657</v>
      </c>
      <c r="J30" s="6">
        <v>5828137</v>
      </c>
      <c r="K30" s="6">
        <v>6798933</v>
      </c>
      <c r="L30" s="6">
        <v>5408869</v>
      </c>
      <c r="M30" s="240">
        <f>2093796+9947504</f>
        <v>12041300</v>
      </c>
      <c r="O30" s="49"/>
    </row>
    <row r="31" spans="1:15">
      <c r="A31" t="s">
        <v>184</v>
      </c>
      <c r="B31" s="6">
        <v>2381928</v>
      </c>
      <c r="C31" s="6">
        <v>2331003</v>
      </c>
      <c r="D31" s="6">
        <v>2649491</v>
      </c>
      <c r="E31" s="6">
        <v>2642680</v>
      </c>
      <c r="F31" s="6">
        <v>3312974</v>
      </c>
      <c r="G31" s="6">
        <v>3766096</v>
      </c>
      <c r="H31" s="6">
        <v>5393773</v>
      </c>
      <c r="I31" s="6">
        <v>5617387</v>
      </c>
      <c r="J31" s="6">
        <v>5617112</v>
      </c>
      <c r="K31" s="6">
        <v>4708882</v>
      </c>
      <c r="L31" s="6">
        <v>3548613</v>
      </c>
      <c r="M31" s="241"/>
    </row>
    <row r="32" spans="1:15" ht="15.75" thickBot="1">
      <c r="A32" s="9" t="s">
        <v>182</v>
      </c>
      <c r="B32" s="10">
        <f t="shared" ref="B32:K32" si="9">SUM(B29:B31)</f>
        <v>22538469</v>
      </c>
      <c r="C32" s="10">
        <f t="shared" si="9"/>
        <v>25373986</v>
      </c>
      <c r="D32" s="10">
        <f t="shared" si="9"/>
        <v>28283950</v>
      </c>
      <c r="E32" s="10">
        <f t="shared" si="9"/>
        <v>33742304</v>
      </c>
      <c r="F32" s="10">
        <f t="shared" si="9"/>
        <v>39735683</v>
      </c>
      <c r="G32" s="10">
        <f t="shared" si="9"/>
        <v>40254280</v>
      </c>
      <c r="H32" s="10">
        <f t="shared" si="9"/>
        <v>47195966</v>
      </c>
      <c r="I32" s="10">
        <f t="shared" si="9"/>
        <v>47907033</v>
      </c>
      <c r="J32" s="10">
        <f t="shared" si="9"/>
        <v>59299269</v>
      </c>
      <c r="K32" s="10">
        <f t="shared" si="9"/>
        <v>68128756</v>
      </c>
      <c r="L32" s="10">
        <f>SUM(L29:L31)</f>
        <v>77149641</v>
      </c>
      <c r="M32" s="10">
        <f>SUM(M29:M31)</f>
        <v>66744911</v>
      </c>
      <c r="O32" s="2"/>
    </row>
    <row r="33" spans="1:15" ht="15.75" thickTop="1">
      <c r="A33" s="47"/>
      <c r="B33" s="48"/>
      <c r="C33" s="48"/>
      <c r="D33" s="48"/>
      <c r="E33" s="48"/>
      <c r="F33" s="48"/>
      <c r="G33" s="132"/>
      <c r="H33" s="48"/>
      <c r="I33" s="48"/>
      <c r="J33" s="48"/>
      <c r="K33" s="48"/>
      <c r="L33" s="48"/>
      <c r="M33" s="48"/>
      <c r="O33" s="2"/>
    </row>
    <row r="34" spans="1:15">
      <c r="E34" s="2"/>
      <c r="F34" s="2"/>
    </row>
    <row r="35" spans="1:15">
      <c r="A35" t="s">
        <v>315</v>
      </c>
      <c r="B35" s="45">
        <v>2004</v>
      </c>
      <c r="C35" s="45">
        <v>2005</v>
      </c>
      <c r="D35" s="45">
        <v>2006</v>
      </c>
      <c r="E35" s="45">
        <v>2007</v>
      </c>
      <c r="F35" s="45">
        <v>2008</v>
      </c>
      <c r="G35" s="45">
        <v>2009</v>
      </c>
      <c r="H35" s="45">
        <v>2010</v>
      </c>
      <c r="I35" s="45">
        <v>2011</v>
      </c>
      <c r="J35" s="45">
        <v>2012</v>
      </c>
      <c r="K35" s="45">
        <v>2013</v>
      </c>
      <c r="L35" s="45">
        <v>2014</v>
      </c>
      <c r="M35" s="45">
        <v>2015</v>
      </c>
    </row>
    <row r="36" spans="1:15">
      <c r="A36" t="s">
        <v>177</v>
      </c>
      <c r="B36" s="50">
        <f>B29/$B$32</f>
        <v>0.86293798394203258</v>
      </c>
      <c r="C36" s="50">
        <f t="shared" ref="C36:L36" si="10">C29/C$32</f>
        <v>0.87755987569316074</v>
      </c>
      <c r="D36" s="50">
        <f t="shared" si="10"/>
        <v>0.86817827778651846</v>
      </c>
      <c r="E36" s="50">
        <f t="shared" si="10"/>
        <v>0.86428920206515836</v>
      </c>
      <c r="F36" s="50">
        <f t="shared" si="10"/>
        <v>0.87011185890525655</v>
      </c>
      <c r="G36" s="50">
        <f t="shared" si="10"/>
        <v>0.84382070676708165</v>
      </c>
      <c r="H36" s="50">
        <f t="shared" si="10"/>
        <v>0.72356207308056797</v>
      </c>
      <c r="I36" s="50">
        <f t="shared" si="10"/>
        <v>0.79030126954428592</v>
      </c>
      <c r="J36" s="50">
        <f t="shared" si="10"/>
        <v>0.80699173542931868</v>
      </c>
      <c r="K36" s="50">
        <f t="shared" si="10"/>
        <v>0.83108725777996006</v>
      </c>
      <c r="L36" s="50">
        <f t="shared" si="10"/>
        <v>0.88389470276342574</v>
      </c>
      <c r="M36" s="50">
        <v>0.82</v>
      </c>
      <c r="N36" s="133"/>
      <c r="O36" s="131"/>
    </row>
    <row r="37" spans="1:15">
      <c r="A37" t="s">
        <v>185</v>
      </c>
      <c r="B37" s="50">
        <f>B30/B$32</f>
        <v>3.1379238758409013E-2</v>
      </c>
      <c r="C37" s="50">
        <f t="shared" ref="C37:L37" si="11">C30/C$32</f>
        <v>3.0574266100722211E-2</v>
      </c>
      <c r="D37" s="50">
        <f t="shared" si="11"/>
        <v>3.8147005633937268E-2</v>
      </c>
      <c r="E37" s="50">
        <f t="shared" si="11"/>
        <v>5.7391309141189645E-2</v>
      </c>
      <c r="F37" s="50">
        <f t="shared" si="11"/>
        <v>4.6512853447114526E-2</v>
      </c>
      <c r="G37" s="50">
        <f t="shared" si="11"/>
        <v>6.2621639239355417E-2</v>
      </c>
      <c r="H37" s="50">
        <f t="shared" si="11"/>
        <v>0.16215330776363387</v>
      </c>
      <c r="I37" s="50">
        <f t="shared" si="11"/>
        <v>9.2442731738365008E-2</v>
      </c>
      <c r="J37" s="50">
        <f t="shared" si="11"/>
        <v>9.8283454387945321E-2</v>
      </c>
      <c r="K37" s="50">
        <f t="shared" si="11"/>
        <v>9.9795349264853742E-2</v>
      </c>
      <c r="L37" s="50">
        <f t="shared" si="11"/>
        <v>7.0108803228261296E-2</v>
      </c>
      <c r="M37" s="50">
        <v>0.11</v>
      </c>
      <c r="N37" s="133"/>
      <c r="O37" s="131"/>
    </row>
    <row r="38" spans="1:15">
      <c r="A38" t="s">
        <v>184</v>
      </c>
      <c r="B38" s="50">
        <f>B31/B$32</f>
        <v>0.10568277729955837</v>
      </c>
      <c r="C38" s="50">
        <f t="shared" ref="C38:L38" si="12">C31/C$32</f>
        <v>9.186585820611709E-2</v>
      </c>
      <c r="D38" s="50">
        <f t="shared" si="12"/>
        <v>9.3674716579544223E-2</v>
      </c>
      <c r="E38" s="50">
        <f t="shared" si="12"/>
        <v>7.8319488793652026E-2</v>
      </c>
      <c r="F38" s="50">
        <f t="shared" si="12"/>
        <v>8.3375287647628957E-2</v>
      </c>
      <c r="G38" s="50">
        <f t="shared" si="12"/>
        <v>9.3557653993562917E-2</v>
      </c>
      <c r="H38" s="50">
        <f t="shared" si="12"/>
        <v>0.11428461915579818</v>
      </c>
      <c r="I38" s="50">
        <f t="shared" si="12"/>
        <v>0.11725599871734908</v>
      </c>
      <c r="J38" s="50">
        <f t="shared" si="12"/>
        <v>9.4724810182735986E-2</v>
      </c>
      <c r="K38" s="50">
        <f t="shared" si="12"/>
        <v>6.9117392955186208E-2</v>
      </c>
      <c r="L38" s="50">
        <f t="shared" si="12"/>
        <v>4.5996494008313016E-2</v>
      </c>
      <c r="M38" s="50">
        <v>7.0000000000000007E-2</v>
      </c>
      <c r="N38" s="133"/>
      <c r="O38" s="131"/>
    </row>
    <row r="39" spans="1:15" ht="15.75" thickBot="1">
      <c r="A39" s="9" t="s">
        <v>182</v>
      </c>
      <c r="B39" s="130">
        <f>B32/B$32</f>
        <v>1</v>
      </c>
      <c r="C39" s="130">
        <f t="shared" ref="C39:L39" si="13">C32/C$32</f>
        <v>1</v>
      </c>
      <c r="D39" s="130">
        <f t="shared" si="13"/>
        <v>1</v>
      </c>
      <c r="E39" s="130">
        <f t="shared" si="13"/>
        <v>1</v>
      </c>
      <c r="F39" s="130">
        <f t="shared" si="13"/>
        <v>1</v>
      </c>
      <c r="G39" s="130">
        <f t="shared" si="13"/>
        <v>1</v>
      </c>
      <c r="H39" s="130">
        <f t="shared" si="13"/>
        <v>1</v>
      </c>
      <c r="I39" s="130">
        <f t="shared" si="13"/>
        <v>1</v>
      </c>
      <c r="J39" s="130">
        <f t="shared" si="13"/>
        <v>1</v>
      </c>
      <c r="K39" s="130">
        <f t="shared" si="13"/>
        <v>1</v>
      </c>
      <c r="L39" s="130">
        <f t="shared" si="13"/>
        <v>1</v>
      </c>
      <c r="M39" s="130">
        <f>M32/M$32</f>
        <v>1</v>
      </c>
    </row>
    <row r="40" spans="1:15" ht="15.75" thickTop="1">
      <c r="G40" s="133">
        <f>AVERAGE(B36:G36)</f>
        <v>0.86448298419320135</v>
      </c>
    </row>
    <row r="41" spans="1:15">
      <c r="A41" t="s">
        <v>316</v>
      </c>
      <c r="B41" s="45">
        <v>2004</v>
      </c>
      <c r="C41" s="45">
        <v>2005</v>
      </c>
      <c r="D41" s="45">
        <v>2006</v>
      </c>
      <c r="E41" s="45">
        <v>2007</v>
      </c>
      <c r="F41" s="45">
        <v>2008</v>
      </c>
      <c r="G41" s="45">
        <v>2009</v>
      </c>
      <c r="H41" s="45">
        <v>2010</v>
      </c>
      <c r="I41" s="45">
        <v>2011</v>
      </c>
      <c r="J41" s="45">
        <v>2012</v>
      </c>
      <c r="K41" s="45">
        <v>2013</v>
      </c>
      <c r="L41" s="45">
        <v>2014</v>
      </c>
      <c r="M41" s="45">
        <v>2015</v>
      </c>
    </row>
    <row r="42" spans="1:15">
      <c r="A42" t="s">
        <v>177</v>
      </c>
      <c r="C42" s="49">
        <f>(C29-B29)/B29</f>
        <v>0.14488392153527779</v>
      </c>
      <c r="D42" s="49">
        <f t="shared" ref="D42:M42" si="14">(D29-C29)/C29</f>
        <v>0.10276639281684014</v>
      </c>
      <c r="E42" s="49">
        <f t="shared" si="14"/>
        <v>0.18764007802566193</v>
      </c>
      <c r="F42" s="49">
        <f t="shared" si="14"/>
        <v>0.18555566212093505</v>
      </c>
      <c r="G42" s="49">
        <f t="shared" si="14"/>
        <v>-1.7559015839684573E-2</v>
      </c>
      <c r="H42" s="49">
        <f t="shared" si="14"/>
        <v>5.3526624576303245E-3</v>
      </c>
      <c r="I42" s="49">
        <f t="shared" si="14"/>
        <v>0.10869293583386158</v>
      </c>
      <c r="J42" s="49">
        <f t="shared" si="14"/>
        <v>0.2639400412915785</v>
      </c>
      <c r="K42" s="49">
        <f t="shared" si="14"/>
        <v>0.18320134860143411</v>
      </c>
      <c r="L42" s="49">
        <f t="shared" si="14"/>
        <v>0.2043628699141542</v>
      </c>
      <c r="M42" s="49">
        <f t="shared" si="14"/>
        <v>-0.19780203762136347</v>
      </c>
    </row>
    <row r="43" spans="1:15">
      <c r="A43" t="s">
        <v>185</v>
      </c>
      <c r="C43" s="49">
        <f t="shared" ref="C43:L44" si="15">(C30-B30)/B30</f>
        <v>9.6927492788869404E-2</v>
      </c>
      <c r="D43" s="49">
        <f t="shared" si="15"/>
        <v>0.39077148355678271</v>
      </c>
      <c r="E43" s="49">
        <f>(E30-D30)/D30</f>
        <v>0.79481772986279231</v>
      </c>
      <c r="F43" s="49">
        <f t="shared" si="15"/>
        <v>-4.55947927075184E-2</v>
      </c>
      <c r="G43" s="49">
        <f t="shared" si="15"/>
        <v>0.36390094252848687</v>
      </c>
      <c r="H43" s="49">
        <f t="shared" si="15"/>
        <v>2.0359470784742397</v>
      </c>
      <c r="I43" s="49">
        <f t="shared" si="15"/>
        <v>-0.42131616146490347</v>
      </c>
      <c r="J43" s="49">
        <f t="shared" si="15"/>
        <v>0.31600550686133516</v>
      </c>
      <c r="K43" s="49">
        <f t="shared" si="15"/>
        <v>0.16657055247671768</v>
      </c>
      <c r="L43" s="49">
        <f t="shared" si="15"/>
        <v>-0.20445325759203686</v>
      </c>
      <c r="M43" s="242">
        <f>((M30-(L31+L30))/(L30+L31))</f>
        <v>0.34427286596836032</v>
      </c>
    </row>
    <row r="44" spans="1:15">
      <c r="A44" t="s">
        <v>184</v>
      </c>
      <c r="C44" s="49">
        <f t="shared" si="15"/>
        <v>-2.13797394379679E-2</v>
      </c>
      <c r="D44" s="49">
        <f t="shared" si="15"/>
        <v>0.13663131278681323</v>
      </c>
      <c r="E44" s="131">
        <f t="shared" si="15"/>
        <v>-2.5706824442883556E-3</v>
      </c>
      <c r="F44" s="49">
        <f t="shared" si="15"/>
        <v>0.25364175760969926</v>
      </c>
      <c r="G44" s="49">
        <f t="shared" si="15"/>
        <v>0.13677197587424472</v>
      </c>
      <c r="H44" s="49">
        <f t="shared" si="15"/>
        <v>0.43219211618609826</v>
      </c>
      <c r="I44" s="49">
        <f t="shared" si="15"/>
        <v>4.1457806993360678E-2</v>
      </c>
      <c r="J44" s="49">
        <f t="shared" si="15"/>
        <v>-4.8955145871203105E-5</v>
      </c>
      <c r="K44" s="49">
        <f t="shared" si="15"/>
        <v>-0.16168985058514054</v>
      </c>
      <c r="L44" s="49">
        <f t="shared" si="15"/>
        <v>-0.24640010091567383</v>
      </c>
      <c r="M44" s="242"/>
    </row>
    <row r="45" spans="1:15" ht="15.75" thickBot="1">
      <c r="A45" s="9" t="s">
        <v>182</v>
      </c>
    </row>
    <row r="46" spans="1:15" ht="15.75" thickTop="1"/>
    <row r="49" spans="1:13" ht="30" customHeight="1">
      <c r="A49" s="237" t="s">
        <v>330</v>
      </c>
      <c r="B49" s="237"/>
      <c r="C49" s="237"/>
      <c r="D49" s="237"/>
      <c r="E49" s="237"/>
      <c r="F49" s="237"/>
      <c r="G49" s="237"/>
      <c r="H49" s="237"/>
      <c r="I49" s="237"/>
      <c r="J49" s="237"/>
      <c r="K49" s="237"/>
      <c r="L49" s="237"/>
      <c r="M49" s="237"/>
    </row>
    <row r="50" spans="1:13" ht="15.75">
      <c r="A50" s="63" t="s">
        <v>331</v>
      </c>
      <c r="B50" s="63">
        <v>2004</v>
      </c>
      <c r="C50" s="63">
        <v>2005</v>
      </c>
      <c r="D50" s="63">
        <v>2006</v>
      </c>
      <c r="E50" s="63">
        <v>2007</v>
      </c>
      <c r="F50" s="63">
        <v>2008</v>
      </c>
      <c r="G50" s="63">
        <v>2009</v>
      </c>
      <c r="H50" s="63">
        <v>2010</v>
      </c>
      <c r="I50" s="63">
        <v>2011</v>
      </c>
      <c r="J50" s="63">
        <v>2012</v>
      </c>
      <c r="K50" s="63">
        <v>2013</v>
      </c>
      <c r="L50" s="63">
        <v>2014</v>
      </c>
      <c r="M50" s="63">
        <v>2015</v>
      </c>
    </row>
    <row r="51" spans="1:13">
      <c r="A51" t="s">
        <v>327</v>
      </c>
      <c r="B51" s="2">
        <v>0</v>
      </c>
      <c r="C51" s="2">
        <v>0</v>
      </c>
      <c r="D51" s="2">
        <v>0</v>
      </c>
      <c r="E51" s="2">
        <v>830385</v>
      </c>
      <c r="F51" s="2">
        <v>936166</v>
      </c>
      <c r="G51" s="2">
        <v>1017389</v>
      </c>
      <c r="H51" s="2">
        <v>1220424</v>
      </c>
      <c r="I51" s="2">
        <v>1463118</v>
      </c>
      <c r="J51" s="2">
        <v>908180</v>
      </c>
      <c r="K51" s="2">
        <v>938357</v>
      </c>
      <c r="L51" s="2">
        <v>864627</v>
      </c>
      <c r="M51" s="2">
        <v>673036</v>
      </c>
    </row>
    <row r="52" spans="1:13">
      <c r="A52" t="s">
        <v>328</v>
      </c>
      <c r="B52" s="2">
        <v>0</v>
      </c>
      <c r="C52" s="2">
        <v>0</v>
      </c>
      <c r="D52" s="2">
        <v>0</v>
      </c>
      <c r="E52" s="2">
        <v>343185</v>
      </c>
      <c r="F52" s="2">
        <v>875442</v>
      </c>
      <c r="G52" s="2">
        <v>1463041</v>
      </c>
      <c r="H52" s="2">
        <v>2165974</v>
      </c>
      <c r="I52" s="2">
        <v>784042</v>
      </c>
      <c r="J52" s="2">
        <v>469260</v>
      </c>
      <c r="K52" s="2">
        <v>936215</v>
      </c>
      <c r="L52" s="2">
        <v>484543</v>
      </c>
      <c r="M52" s="2">
        <v>306663</v>
      </c>
    </row>
    <row r="53" spans="1:13">
      <c r="A53" t="s">
        <v>329</v>
      </c>
      <c r="B53" s="2">
        <v>0</v>
      </c>
      <c r="C53" s="2">
        <v>0</v>
      </c>
      <c r="D53" s="2">
        <v>0</v>
      </c>
      <c r="E53" s="2">
        <v>149683</v>
      </c>
      <c r="F53" s="2">
        <v>754273</v>
      </c>
      <c r="G53" s="2">
        <v>502641</v>
      </c>
      <c r="H53" s="2">
        <v>494464</v>
      </c>
      <c r="I53" s="2">
        <v>726371</v>
      </c>
      <c r="J53" s="2">
        <v>683628</v>
      </c>
      <c r="K53" s="2">
        <v>210666</v>
      </c>
      <c r="L53" s="2">
        <v>36162</v>
      </c>
      <c r="M53" s="2">
        <v>97913</v>
      </c>
    </row>
    <row r="54" spans="1:13">
      <c r="A54" s="108" t="s">
        <v>326</v>
      </c>
      <c r="B54" s="12">
        <f t="shared" ref="B54:L54" si="16">SUM(B51:B53)</f>
        <v>0</v>
      </c>
      <c r="C54" s="12">
        <f t="shared" si="16"/>
        <v>0</v>
      </c>
      <c r="D54" s="12">
        <f t="shared" si="16"/>
        <v>0</v>
      </c>
      <c r="E54" s="12">
        <f t="shared" si="16"/>
        <v>1323253</v>
      </c>
      <c r="F54" s="12">
        <f t="shared" si="16"/>
        <v>2565881</v>
      </c>
      <c r="G54" s="12">
        <f t="shared" si="16"/>
        <v>2983071</v>
      </c>
      <c r="H54" s="12">
        <f>SUM(H51:H53)</f>
        <v>3880862</v>
      </c>
      <c r="I54" s="12">
        <f t="shared" si="16"/>
        <v>2973531</v>
      </c>
      <c r="J54" s="12">
        <f t="shared" si="16"/>
        <v>2061068</v>
      </c>
      <c r="K54" s="12">
        <f t="shared" si="16"/>
        <v>2085238</v>
      </c>
      <c r="L54" s="12">
        <f t="shared" si="16"/>
        <v>1385332</v>
      </c>
      <c r="M54" s="12">
        <f>SUM(M51:M53)</f>
        <v>1077612</v>
      </c>
    </row>
    <row r="56" spans="1:13" ht="30" customHeight="1">
      <c r="A56" s="237" t="s">
        <v>367</v>
      </c>
      <c r="B56" s="237"/>
      <c r="C56" s="237"/>
      <c r="D56" s="237"/>
      <c r="E56" s="237"/>
      <c r="F56" s="237"/>
      <c r="G56" s="237"/>
      <c r="H56" s="237"/>
      <c r="I56" s="237"/>
      <c r="J56" s="237"/>
      <c r="K56" s="237"/>
      <c r="L56" s="237"/>
      <c r="M56" s="237"/>
    </row>
    <row r="57" spans="1:13" ht="15.75">
      <c r="A57" s="63"/>
      <c r="B57" s="63">
        <v>2004</v>
      </c>
      <c r="C57" s="63">
        <v>2005</v>
      </c>
      <c r="D57" s="63">
        <v>2006</v>
      </c>
      <c r="E57" s="63">
        <v>2007</v>
      </c>
      <c r="F57" s="63">
        <v>2008</v>
      </c>
      <c r="G57" s="63">
        <v>2009</v>
      </c>
      <c r="H57" s="63">
        <v>2010</v>
      </c>
      <c r="I57" s="63">
        <v>2011</v>
      </c>
      <c r="J57" s="63">
        <v>2012</v>
      </c>
      <c r="K57" s="63">
        <v>2013</v>
      </c>
      <c r="L57" s="63">
        <v>2014</v>
      </c>
      <c r="M57" s="63">
        <v>2015</v>
      </c>
    </row>
    <row r="58" spans="1:13">
      <c r="A58" s="107" t="s">
        <v>363</v>
      </c>
      <c r="B58" s="2">
        <v>75477</v>
      </c>
      <c r="C58" s="2">
        <v>89417</v>
      </c>
      <c r="D58" s="2">
        <v>107527</v>
      </c>
      <c r="E58" s="2">
        <v>129582</v>
      </c>
      <c r="F58" s="2">
        <v>153269</v>
      </c>
      <c r="G58" s="2">
        <v>140494</v>
      </c>
      <c r="H58" s="2">
        <v>138590</v>
      </c>
      <c r="I58" s="2">
        <v>137740</v>
      </c>
      <c r="J58" s="2">
        <v>143520</v>
      </c>
      <c r="K58" s="2">
        <v>186946</v>
      </c>
      <c r="L58" s="2">
        <v>204162</v>
      </c>
      <c r="M58" s="2">
        <v>219662</v>
      </c>
    </row>
    <row r="59" spans="1:13">
      <c r="A59" s="107" t="s">
        <v>364</v>
      </c>
      <c r="B59" s="238">
        <v>48029</v>
      </c>
      <c r="C59" s="238">
        <v>128542</v>
      </c>
      <c r="D59" s="238">
        <v>101630</v>
      </c>
      <c r="E59" s="238">
        <v>160583</v>
      </c>
      <c r="F59" s="238">
        <v>254744</v>
      </c>
      <c r="G59" s="239">
        <v>165281</v>
      </c>
      <c r="H59" s="239">
        <v>118993</v>
      </c>
      <c r="I59" s="238">
        <v>145361</v>
      </c>
      <c r="J59" s="2">
        <v>257504</v>
      </c>
      <c r="K59" s="2">
        <v>390899</v>
      </c>
      <c r="L59" s="2">
        <v>345026</v>
      </c>
      <c r="M59" s="2">
        <v>297660</v>
      </c>
    </row>
    <row r="60" spans="1:13">
      <c r="A60" s="107" t="s">
        <v>365</v>
      </c>
      <c r="B60" s="238"/>
      <c r="C60" s="238"/>
      <c r="D60" s="238"/>
      <c r="E60" s="238"/>
      <c r="F60" s="238"/>
      <c r="G60" s="239"/>
      <c r="H60" s="239"/>
      <c r="I60" s="238"/>
      <c r="J60" s="2">
        <v>0</v>
      </c>
      <c r="K60" s="2">
        <v>238417</v>
      </c>
      <c r="L60" s="2">
        <v>238417</v>
      </c>
      <c r="M60" s="2">
        <v>207917</v>
      </c>
    </row>
    <row r="61" spans="1:13">
      <c r="A61" s="108" t="s">
        <v>366</v>
      </c>
      <c r="B61" s="12">
        <f t="shared" ref="B61:L61" si="17">SUM(B58:B60)</f>
        <v>123506</v>
      </c>
      <c r="C61" s="12">
        <f t="shared" si="17"/>
        <v>217959</v>
      </c>
      <c r="D61" s="12">
        <f t="shared" si="17"/>
        <v>209157</v>
      </c>
      <c r="E61" s="12">
        <f t="shared" si="17"/>
        <v>290165</v>
      </c>
      <c r="F61" s="12">
        <f t="shared" si="17"/>
        <v>408013</v>
      </c>
      <c r="G61" s="12">
        <f t="shared" si="17"/>
        <v>305775</v>
      </c>
      <c r="H61" s="12">
        <f t="shared" si="17"/>
        <v>257583</v>
      </c>
      <c r="I61" s="12">
        <f t="shared" si="17"/>
        <v>283101</v>
      </c>
      <c r="J61" s="12">
        <f>SUM(J58:J60)</f>
        <v>401024</v>
      </c>
      <c r="K61" s="12">
        <f t="shared" si="17"/>
        <v>816262</v>
      </c>
      <c r="L61" s="12">
        <f t="shared" si="17"/>
        <v>787605</v>
      </c>
      <c r="M61" s="12">
        <f>SUM(M58:M60)</f>
        <v>725239</v>
      </c>
    </row>
    <row r="62" spans="1:13">
      <c r="A62" s="47"/>
      <c r="B62" s="48"/>
      <c r="C62" s="48"/>
      <c r="D62" s="48"/>
      <c r="E62" s="48"/>
      <c r="F62" s="48"/>
      <c r="G62" s="48"/>
      <c r="H62" s="48"/>
      <c r="I62" s="48"/>
      <c r="J62" s="48"/>
      <c r="K62" s="48"/>
      <c r="L62" s="48"/>
      <c r="M62" s="48"/>
    </row>
    <row r="64" spans="1:13" ht="30" customHeight="1">
      <c r="A64" s="237" t="s">
        <v>32</v>
      </c>
      <c r="B64" s="237"/>
      <c r="C64" s="237"/>
      <c r="D64" s="237"/>
      <c r="E64" s="237"/>
      <c r="F64" s="237"/>
      <c r="G64" s="237"/>
      <c r="H64" s="237"/>
      <c r="I64" s="237"/>
      <c r="J64" s="237"/>
      <c r="K64" s="237"/>
      <c r="L64" s="237"/>
      <c r="M64" s="237"/>
    </row>
    <row r="65" spans="1:13" ht="15.75">
      <c r="A65" s="63"/>
      <c r="B65" s="63">
        <v>2004</v>
      </c>
      <c r="C65" s="63">
        <v>2005</v>
      </c>
      <c r="D65" s="63">
        <v>2006</v>
      </c>
      <c r="E65" s="63">
        <v>2007</v>
      </c>
      <c r="F65" s="63">
        <v>2008</v>
      </c>
      <c r="G65" s="63">
        <v>2009</v>
      </c>
      <c r="H65" s="63">
        <v>2010</v>
      </c>
      <c r="I65" s="63">
        <v>2011</v>
      </c>
      <c r="J65" s="63">
        <v>2012</v>
      </c>
      <c r="K65" s="63">
        <v>2013</v>
      </c>
      <c r="L65" s="63">
        <v>2014</v>
      </c>
      <c r="M65" s="63">
        <v>2015</v>
      </c>
    </row>
    <row r="66" spans="1:13">
      <c r="A66" t="s">
        <v>368</v>
      </c>
      <c r="B66">
        <v>0</v>
      </c>
      <c r="C66">
        <v>4488480</v>
      </c>
      <c r="D66">
        <v>8976960</v>
      </c>
      <c r="E66">
        <v>17953920</v>
      </c>
      <c r="F66">
        <v>23340096</v>
      </c>
      <c r="G66">
        <v>23340096</v>
      </c>
      <c r="H66" s="109">
        <v>33065136</v>
      </c>
      <c r="I66" s="109">
        <v>33065136</v>
      </c>
      <c r="J66" s="109">
        <v>33065136</v>
      </c>
      <c r="K66" s="109">
        <v>33065136</v>
      </c>
      <c r="L66" s="109">
        <v>33065136</v>
      </c>
      <c r="M66" s="109">
        <v>33065136</v>
      </c>
    </row>
    <row r="67" spans="1:13">
      <c r="A67" t="s">
        <v>369</v>
      </c>
      <c r="B67" s="110">
        <v>0</v>
      </c>
      <c r="C67" s="110">
        <v>1.23</v>
      </c>
      <c r="D67" s="110">
        <v>1</v>
      </c>
      <c r="E67" s="110">
        <v>0.5</v>
      </c>
      <c r="F67" s="110">
        <v>0.5</v>
      </c>
      <c r="G67" s="110">
        <v>0.5</v>
      </c>
      <c r="H67" s="110">
        <v>0.38</v>
      </c>
      <c r="I67" s="110">
        <v>0.33</v>
      </c>
      <c r="J67" s="110">
        <v>0.33</v>
      </c>
      <c r="K67" s="110">
        <v>0.38</v>
      </c>
      <c r="L67" s="110">
        <v>0.38</v>
      </c>
      <c r="M67" s="110">
        <v>0.38</v>
      </c>
    </row>
    <row r="68" spans="1:13">
      <c r="A68" s="108" t="s">
        <v>32</v>
      </c>
      <c r="B68" s="12">
        <f t="shared" ref="B68:L68" si="18">B67*B66</f>
        <v>0</v>
      </c>
      <c r="C68" s="12">
        <f t="shared" si="18"/>
        <v>5520830.4000000004</v>
      </c>
      <c r="D68" s="12">
        <f t="shared" si="18"/>
        <v>8976960</v>
      </c>
      <c r="E68" s="12">
        <f t="shared" si="18"/>
        <v>8976960</v>
      </c>
      <c r="F68" s="12">
        <f t="shared" si="18"/>
        <v>11670048</v>
      </c>
      <c r="G68" s="12">
        <f t="shared" si="18"/>
        <v>11670048</v>
      </c>
      <c r="H68" s="12">
        <f t="shared" si="18"/>
        <v>12564751.68</v>
      </c>
      <c r="I68" s="12">
        <f t="shared" si="18"/>
        <v>10911494.880000001</v>
      </c>
      <c r="J68" s="12">
        <f t="shared" si="18"/>
        <v>10911494.880000001</v>
      </c>
      <c r="K68" s="12">
        <f t="shared" si="18"/>
        <v>12564751.68</v>
      </c>
      <c r="L68" s="12">
        <f t="shared" si="18"/>
        <v>12564751.68</v>
      </c>
      <c r="M68" s="12">
        <f>M67*M66</f>
        <v>12564751.68</v>
      </c>
    </row>
    <row r="74" spans="1:13">
      <c r="L74" s="124"/>
      <c r="M74" s="124"/>
    </row>
    <row r="75" spans="1:13">
      <c r="L75" s="124"/>
    </row>
    <row r="76" spans="1:13">
      <c r="L76" s="124"/>
    </row>
    <row r="79" spans="1:13">
      <c r="A79" s="125"/>
    </row>
    <row r="80" spans="1:13">
      <c r="A80" s="125"/>
    </row>
    <row r="81" spans="1:1">
      <c r="A81" s="126"/>
    </row>
    <row r="82" spans="1:1">
      <c r="A82" s="126"/>
    </row>
    <row r="83" spans="1:1">
      <c r="A83" s="126"/>
    </row>
    <row r="84" spans="1:1">
      <c r="A84" s="126"/>
    </row>
    <row r="85" spans="1:1">
      <c r="A85" s="126"/>
    </row>
    <row r="86" spans="1:1">
      <c r="A86" s="125"/>
    </row>
    <row r="87" spans="1:1">
      <c r="A87" s="125"/>
    </row>
    <row r="88" spans="1:1">
      <c r="A88" s="125"/>
    </row>
  </sheetData>
  <mergeCells count="15">
    <mergeCell ref="A49:M49"/>
    <mergeCell ref="A1:M1"/>
    <mergeCell ref="A27:M27"/>
    <mergeCell ref="M30:M31"/>
    <mergeCell ref="M43:M44"/>
    <mergeCell ref="A64:M64"/>
    <mergeCell ref="A56:M56"/>
    <mergeCell ref="I59:I60"/>
    <mergeCell ref="H59:H60"/>
    <mergeCell ref="G59:G60"/>
    <mergeCell ref="F59:F60"/>
    <mergeCell ref="E59:E60"/>
    <mergeCell ref="D59:D60"/>
    <mergeCell ref="C59:C60"/>
    <mergeCell ref="B59:B60"/>
  </mergeCells>
  <pageMargins left="0.7" right="0.7" top="0.75" bottom="0.75" header="0.3" footer="0.3"/>
</worksheet>
</file>

<file path=xl/worksheets/sheet7.xml><?xml version="1.0" encoding="utf-8"?>
<worksheet xmlns="http://schemas.openxmlformats.org/spreadsheetml/2006/main" xmlns:r="http://schemas.openxmlformats.org/officeDocument/2006/relationships">
  <sheetPr>
    <tabColor rgb="FF00B050"/>
  </sheetPr>
  <dimension ref="A1:R36"/>
  <sheetViews>
    <sheetView zoomScale="90" zoomScaleNormal="90" workbookViewId="0">
      <pane xSplit="1" topLeftCell="B1" activePane="topRight" state="frozen"/>
      <selection activeCell="A16" sqref="A16"/>
      <selection pane="topRight" activeCell="O23" sqref="O23"/>
    </sheetView>
  </sheetViews>
  <sheetFormatPr defaultRowHeight="15"/>
  <cols>
    <col min="1" max="1" width="59.5703125" hidden="1" customWidth="1"/>
    <col min="2" max="2" width="43.7109375" customWidth="1"/>
    <col min="3" max="13" width="9.5703125" customWidth="1"/>
    <col min="15" max="15" width="9.7109375" bestFit="1" customWidth="1"/>
  </cols>
  <sheetData>
    <row r="1" spans="1:13" ht="30.75" customHeight="1">
      <c r="A1" s="243" t="s">
        <v>286</v>
      </c>
      <c r="B1" s="244"/>
      <c r="C1" s="63">
        <v>2005</v>
      </c>
      <c r="D1" s="63">
        <v>2006</v>
      </c>
      <c r="E1" s="63">
        <v>2007</v>
      </c>
      <c r="F1" s="63">
        <v>2008</v>
      </c>
      <c r="G1" s="63">
        <v>2009</v>
      </c>
      <c r="H1" s="63">
        <v>2010</v>
      </c>
      <c r="I1" s="63">
        <v>2011</v>
      </c>
      <c r="J1" s="63">
        <v>2012</v>
      </c>
      <c r="K1" s="63">
        <v>2013</v>
      </c>
      <c r="L1" s="63">
        <v>2014</v>
      </c>
      <c r="M1" s="63">
        <v>2015</v>
      </c>
    </row>
    <row r="2" spans="1:13">
      <c r="A2" s="116" t="s">
        <v>259</v>
      </c>
      <c r="B2" s="117" t="s">
        <v>258</v>
      </c>
      <c r="C2" s="112"/>
      <c r="D2" s="112"/>
      <c r="E2" s="112"/>
      <c r="F2" s="112"/>
      <c r="G2" s="112"/>
      <c r="H2" s="112"/>
      <c r="I2" s="112"/>
      <c r="J2" s="112"/>
      <c r="K2" s="112"/>
      <c r="L2" s="112"/>
      <c r="M2" s="112"/>
    </row>
    <row r="3" spans="1:13">
      <c r="A3" t="s">
        <v>266</v>
      </c>
      <c r="B3" s="118" t="s">
        <v>281</v>
      </c>
      <c r="C3" s="113">
        <f>Krikri_Group!D83/((Krikri_Group!D73+Krikri_Group!C73)/2)</f>
        <v>2.5159731511498715</v>
      </c>
      <c r="D3" s="113">
        <f>Krikri_Group!E83/((Krikri_Group!E73+Krikri_Group!D73)/2)</f>
        <v>2.8164165780991626</v>
      </c>
      <c r="E3" s="113">
        <f>Krikri_Group!F83/((Krikri_Group!F73+Krikri_Group!E73)/2)</f>
        <v>3.3329722888131785</v>
      </c>
      <c r="F3" s="113">
        <f>Krikri_Group!G83/((Krikri_Group!G73+Krikri_Group!F73)/2)</f>
        <v>2.7775244192249868</v>
      </c>
      <c r="G3" s="113">
        <f>Krikri_Group!H83/((Krikri_Group!H73+Krikri_Group!G73)/2)</f>
        <v>2.3918813117505828</v>
      </c>
      <c r="H3" s="113">
        <f>Krikri_Group!I83/((Krikri_Group!I73+Krikri_Group!H73)/2)</f>
        <v>2.8651693668202052</v>
      </c>
      <c r="I3" s="113">
        <f>Krikri_Group!J83/((Krikri_Group!J73+Krikri_Group!I73)/2)</f>
        <v>2.7704047328920418</v>
      </c>
      <c r="J3" s="113">
        <f>Krikri_Group!K83/((Krikri_Group!K73+Krikri_Group!J73)/2)</f>
        <v>2.6265527592874744</v>
      </c>
      <c r="K3" s="113">
        <f>Krikri_Group!L83/((Krikri_Group!L73+Krikri_Group!K73)/2)</f>
        <v>1.4933398782101464</v>
      </c>
      <c r="L3" s="113">
        <f>Krikri_Group!M83/((Krikri_Group!M73+Krikri_Group!L73)/2)</f>
        <v>2.7031282532316276</v>
      </c>
      <c r="M3" s="113">
        <f>Krikri_Group!N83/((Krikri_Group!N73+Krikri_Group!M73)/2)</f>
        <v>2.2705249985444356</v>
      </c>
    </row>
    <row r="4" spans="1:13">
      <c r="A4" s="127" t="s">
        <v>267</v>
      </c>
      <c r="B4" s="128" t="s">
        <v>280</v>
      </c>
      <c r="C4" s="129">
        <f>365/C3</f>
        <v>145.07309024072239</v>
      </c>
      <c r="D4" s="129">
        <f t="shared" ref="D4:L4" si="0">365/D3</f>
        <v>129.59730561106957</v>
      </c>
      <c r="E4" s="129">
        <f t="shared" si="0"/>
        <v>109.5118615972565</v>
      </c>
      <c r="F4" s="129">
        <f t="shared" si="0"/>
        <v>131.41198596621015</v>
      </c>
      <c r="G4" s="129">
        <f t="shared" si="0"/>
        <v>152.59954505554535</v>
      </c>
      <c r="H4" s="129">
        <f t="shared" si="0"/>
        <v>127.39212007040295</v>
      </c>
      <c r="I4" s="129">
        <f t="shared" si="0"/>
        <v>131.74970272988753</v>
      </c>
      <c r="J4" s="129">
        <f t="shared" si="0"/>
        <v>138.96541720297157</v>
      </c>
      <c r="K4" s="129">
        <f t="shared" si="0"/>
        <v>244.41857163653427</v>
      </c>
      <c r="L4" s="129">
        <f t="shared" si="0"/>
        <v>135.02873922598286</v>
      </c>
      <c r="M4" s="129">
        <f>365/M3</f>
        <v>160.75577244645638</v>
      </c>
    </row>
    <row r="5" spans="1:13">
      <c r="A5" t="s">
        <v>268</v>
      </c>
      <c r="B5" s="118" t="s">
        <v>279</v>
      </c>
      <c r="C5" s="113">
        <f>ABS(Krikri_Group!D4/((Krikri_Group!D73+Krikri_Group!C73)/2))</f>
        <v>4.8540485497634513</v>
      </c>
      <c r="D5" s="113">
        <f>ABS(Krikri_Group!E4/((Krikri_Group!E73+Krikri_Group!D73)/2))</f>
        <v>5.2996461885083299</v>
      </c>
      <c r="E5" s="113">
        <f>ABS(Krikri_Group!F4/((Krikri_Group!F73+Krikri_Group!E73)/2))</f>
        <v>6.1354885855366996</v>
      </c>
      <c r="F5" s="113">
        <f>ABS(Krikri_Group!G4/((Krikri_Group!G73+Krikri_Group!F73)/2))</f>
        <v>6.0054135182760238</v>
      </c>
      <c r="G5" s="113">
        <f>ABS(Krikri_Group!H4/((Krikri_Group!H73+Krikri_Group!G73)/2))</f>
        <v>4.7149524418498796</v>
      </c>
      <c r="H5" s="113">
        <f>ABS(Krikri_Group!I4/((Krikri_Group!I73+Krikri_Group!H73)/2))</f>
        <v>6.3334613881880903</v>
      </c>
      <c r="I5" s="113">
        <f>ABS(Krikri_Group!J4/((Krikri_Group!J73+Krikri_Group!I73)/2))</f>
        <v>6.3538567582924266</v>
      </c>
      <c r="J5" s="113">
        <f>ABS(Krikri_Group!K4/((Krikri_Group!K73+Krikri_Group!J73)/2))</f>
        <v>6.7985577517833242</v>
      </c>
      <c r="K5" s="113">
        <f>ABS(Krikri_Group!L4/((Krikri_Group!L73+Krikri_Group!K73)/2))</f>
        <v>8.6329375427245001</v>
      </c>
      <c r="L5" s="113">
        <f>ABS(Krikri_Group!M4/((Krikri_Group!M73+Krikri_Group!L73)/2))</f>
        <v>9.1499706617656873</v>
      </c>
      <c r="M5" s="113">
        <f>ABS(Krikri_Group!N4/((Krikri_Group!N73+Krikri_Group!M73)/2))</f>
        <v>5.9804871216773892</v>
      </c>
    </row>
    <row r="6" spans="1:13">
      <c r="A6" s="127" t="s">
        <v>269</v>
      </c>
      <c r="B6" s="128" t="s">
        <v>278</v>
      </c>
      <c r="C6" s="129">
        <f t="shared" ref="C6:L6" si="1">365/C5</f>
        <v>75.194962773453767</v>
      </c>
      <c r="D6" s="129">
        <f t="shared" si="1"/>
        <v>68.872522243364159</v>
      </c>
      <c r="E6" s="129">
        <f t="shared" si="1"/>
        <v>59.489964802545835</v>
      </c>
      <c r="F6" s="129">
        <f t="shared" si="1"/>
        <v>60.77849575041099</v>
      </c>
      <c r="G6" s="129">
        <f t="shared" si="1"/>
        <v>77.413294089726747</v>
      </c>
      <c r="H6" s="129">
        <f t="shared" si="1"/>
        <v>57.630413707222601</v>
      </c>
      <c r="I6" s="129">
        <f t="shared" si="1"/>
        <v>57.445424705811639</v>
      </c>
      <c r="J6" s="129">
        <f t="shared" si="1"/>
        <v>53.687857531879779</v>
      </c>
      <c r="K6" s="129">
        <f t="shared" si="1"/>
        <v>42.279930579088649</v>
      </c>
      <c r="L6" s="129">
        <f t="shared" si="1"/>
        <v>39.890838287077663</v>
      </c>
      <c r="M6" s="129">
        <f>365/M5</f>
        <v>61.031817738891121</v>
      </c>
    </row>
    <row r="7" spans="1:13">
      <c r="A7" t="s">
        <v>270</v>
      </c>
      <c r="B7" s="118" t="s">
        <v>277</v>
      </c>
      <c r="C7" s="113">
        <f>(Krikri_Group!D73-Krikri_Group!C73-Krikri_Group!D4)/((Krikri_Group!D125+Krikri_Group!C125)/2)</f>
        <v>4.0051140609550657</v>
      </c>
      <c r="D7" s="113">
        <f>(Krikri_Group!E73-Krikri_Group!D73-Krikri_Group!E4)/((Krikri_Group!E125+Krikri_Group!D125)/2)</f>
        <v>3.5611462591911374</v>
      </c>
      <c r="E7" s="113">
        <f>(Krikri_Group!F73-Krikri_Group!E73-Krikri_Group!F4)/((Krikri_Group!F125+Krikri_Group!E125)/2)</f>
        <v>3.6769015894238728</v>
      </c>
      <c r="F7" s="113">
        <f>(Krikri_Group!G73-Krikri_Group!F73-Krikri_Group!G4)/((Krikri_Group!G125+Krikri_Group!F125)/2)</f>
        <v>3.7901707016633734</v>
      </c>
      <c r="G7" s="113">
        <f>(Krikri_Group!H73-Krikri_Group!G73-Krikri_Group!H4)/((Krikri_Group!H125+Krikri_Group!G125)/2)</f>
        <v>3.0758734507590439</v>
      </c>
      <c r="H7" s="113">
        <f>(Krikri_Group!I73-Krikri_Group!H73-Krikri_Group!I4)/((Krikri_Group!I125+Krikri_Group!H125)/2)</f>
        <v>3.5642212249557286</v>
      </c>
      <c r="I7" s="113">
        <f>(Krikri_Group!J73-Krikri_Group!I73-Krikri_Group!J4)/((Krikri_Group!J125+Krikri_Group!I125)/2)</f>
        <v>3.7036717386255518</v>
      </c>
      <c r="J7" s="113">
        <f>(Krikri_Group!K73-Krikri_Group!J73-Krikri_Group!K4)/((Krikri_Group!K125+Krikri_Group!J125)/2)</f>
        <v>5.1848663683981568</v>
      </c>
      <c r="K7" s="113">
        <f>(Krikri_Group!L73-Krikri_Group!K73-Krikri_Group!L4)/((Krikri_Group!L125+Krikri_Group!K125)/2)</f>
        <v>4.5655646454293466</v>
      </c>
      <c r="L7" s="113">
        <f>(Krikri_Group!M73-Krikri_Group!L73-Krikri_Group!M4)/((Krikri_Group!M125+Krikri_Group!L125)/2)</f>
        <v>3.8275763858674825</v>
      </c>
      <c r="M7" s="113">
        <f>(Krikri_Group!N73-Krikri_Group!M73-Krikri_Group!N4)/((Krikri_Group!N125+Krikri_Group!M125)/2)</f>
        <v>2.6403230351980556</v>
      </c>
    </row>
    <row r="8" spans="1:13">
      <c r="A8" s="127" t="s">
        <v>271</v>
      </c>
      <c r="B8" s="128" t="s">
        <v>276</v>
      </c>
      <c r="C8" s="129">
        <f t="shared" ref="C8:L8" si="2">365/C7</f>
        <v>91.133484451367039</v>
      </c>
      <c r="D8" s="129">
        <f t="shared" si="2"/>
        <v>102.49508821996669</v>
      </c>
      <c r="E8" s="129">
        <f t="shared" si="2"/>
        <v>99.268362539229997</v>
      </c>
      <c r="F8" s="129">
        <f t="shared" si="2"/>
        <v>96.301731170000934</v>
      </c>
      <c r="G8" s="129">
        <f t="shared" si="2"/>
        <v>118.66548017764765</v>
      </c>
      <c r="H8" s="129">
        <f t="shared" si="2"/>
        <v>102.40666248334058</v>
      </c>
      <c r="I8" s="129">
        <f t="shared" si="2"/>
        <v>98.550850550122746</v>
      </c>
      <c r="J8" s="129">
        <f t="shared" si="2"/>
        <v>70.397185590872851</v>
      </c>
      <c r="K8" s="129">
        <f t="shared" si="2"/>
        <v>79.946299821952323</v>
      </c>
      <c r="L8" s="129">
        <f t="shared" si="2"/>
        <v>95.360605041792354</v>
      </c>
      <c r="M8" s="129">
        <f>365/M7</f>
        <v>138.24066037912692</v>
      </c>
    </row>
    <row r="9" spans="1:13">
      <c r="A9" t="s">
        <v>283</v>
      </c>
      <c r="B9" s="118" t="s">
        <v>274</v>
      </c>
      <c r="C9" s="113">
        <f>Krikri_Group!D3/((Krikri_Group!D96+Krikri_Group!C96)/2)</f>
        <v>0.96425060018210718</v>
      </c>
      <c r="D9" s="113">
        <f>Krikri_Group!E3/((Krikri_Group!E96+Krikri_Group!D96)/2)</f>
        <v>0.94498357635419983</v>
      </c>
      <c r="E9" s="113">
        <f>Krikri_Group!F3/((Krikri_Group!F96+Krikri_Group!E96)/2)</f>
        <v>0.9523870177081325</v>
      </c>
      <c r="F9" s="113">
        <f>Krikri_Group!G3/((Krikri_Group!G96+Krikri_Group!F96)/2)</f>
        <v>1.0175223895250489</v>
      </c>
      <c r="G9" s="113">
        <f>Krikri_Group!H3/((Krikri_Group!H96+Krikri_Group!G96)/2)</f>
        <v>0.93610753548301695</v>
      </c>
      <c r="H9" s="113">
        <f>Krikri_Group!I3/((Krikri_Group!I96+Krikri_Group!H96)/2)</f>
        <v>1.0758196520456202</v>
      </c>
      <c r="I9" s="113">
        <f>Krikri_Group!J3/((Krikri_Group!J96+Krikri_Group!I96)/2)</f>
        <v>1.0476243760880355</v>
      </c>
      <c r="J9" s="113">
        <f>Krikri_Group!K3/((Krikri_Group!K96+Krikri_Group!J96)/2)</f>
        <v>1.2338533371410558</v>
      </c>
      <c r="K9" s="113">
        <f>Krikri_Group!L3/((Krikri_Group!L96+Krikri_Group!K96)/2)</f>
        <v>1.2455583962370396</v>
      </c>
      <c r="L9" s="113">
        <f>Krikri_Group!M3/((Krikri_Group!M96+Krikri_Group!L96)/2)</f>
        <v>1.1750396054163563</v>
      </c>
      <c r="M9" s="113">
        <f>Krikri_Group!N3/((Krikri_Group!N96+Krikri_Group!M96)/2)</f>
        <v>0.9549133923131401</v>
      </c>
    </row>
    <row r="10" spans="1:13">
      <c r="A10" t="s">
        <v>282</v>
      </c>
      <c r="B10" s="118" t="s">
        <v>273</v>
      </c>
      <c r="C10" s="113">
        <f>Krikri_Group!D3/(((Krikri_Group!D94-Krikri_Group!D137)+(Krikri_Group!C94-Krikri_Group!C137))/2)</f>
        <v>2.7500298044696732</v>
      </c>
      <c r="D10" s="113">
        <f>Krikri_Group!E3/(((Krikri_Group!E94-Krikri_Group!E137)+(Krikri_Group!D94-Krikri_Group!D137))/2)</f>
        <v>2.4602941537204663</v>
      </c>
      <c r="E10" s="113">
        <f>Krikri_Group!F3/(((Krikri_Group!F94-Krikri_Group!F137)+(Krikri_Group!E94-Krikri_Group!E137))/2)</f>
        <v>2.6308584160003865</v>
      </c>
      <c r="F10" s="113">
        <f>Krikri_Group!G3/(((Krikri_Group!G94-Krikri_Group!G137)+(Krikri_Group!F94-Krikri_Group!F137))/2)</f>
        <v>2.952355697504613</v>
      </c>
      <c r="G10" s="113">
        <f>Krikri_Group!H3/(((Krikri_Group!H94-Krikri_Group!H137)+(Krikri_Group!G94-Krikri_Group!G137))/2)</f>
        <v>2.7489288170742432</v>
      </c>
      <c r="H10" s="113">
        <f>Krikri_Group!I3/(((Krikri_Group!I94-Krikri_Group!I137)+(Krikri_Group!H94-Krikri_Group!H137))/2)</f>
        <v>3.476576478625256</v>
      </c>
      <c r="I10" s="113">
        <f>Krikri_Group!J3/(((Krikri_Group!J94-Krikri_Group!J137)+(Krikri_Group!I94-Krikri_Group!I137))/2)</f>
        <v>3.307422755400836</v>
      </c>
      <c r="J10" s="113">
        <f>Krikri_Group!K3/(((Krikri_Group!K94-Krikri_Group!K137)+(Krikri_Group!J94-Krikri_Group!J137))/2)</f>
        <v>3.1160631435679158</v>
      </c>
      <c r="K10" s="113">
        <f>Krikri_Group!L3/(((Krikri_Group!L94-Krikri_Group!L137)+(Krikri_Group!K94-Krikri_Group!K137))/2)</f>
        <v>2.6274242461347175</v>
      </c>
      <c r="L10" s="113">
        <f>Krikri_Group!M3/(((Krikri_Group!M94-Krikri_Group!M137)+(Krikri_Group!L94-Krikri_Group!L137))/2)</f>
        <v>3.7609856392564689</v>
      </c>
      <c r="M10" s="113">
        <f>Krikri_Group!N3/(((Krikri_Group!N94-Krikri_Group!N137)+(Krikri_Group!M94-Krikri_Group!M137))/2)</f>
        <v>5.4465637249919165</v>
      </c>
    </row>
    <row r="11" spans="1:13">
      <c r="A11" t="s">
        <v>284</v>
      </c>
      <c r="B11" s="118" t="s">
        <v>285</v>
      </c>
      <c r="C11" s="113">
        <f>Krikri_Group!D3/((Krikri_Group!D70+Krikri_Group!C70)/2)</f>
        <v>1.9112428542552991</v>
      </c>
      <c r="D11" s="113">
        <f>Krikri_Group!E3/((Krikri_Group!E70+Krikri_Group!D70)/2)</f>
        <v>2.0724626822883225</v>
      </c>
      <c r="E11" s="113">
        <f>Krikri_Group!F3/((Krikri_Group!F70+Krikri_Group!E70)/2)</f>
        <v>2.0696374353484415</v>
      </c>
      <c r="F11" s="113">
        <f>Krikri_Group!G3/((Krikri_Group!G70+Krikri_Group!F70)/2)</f>
        <v>2.1703580827189075</v>
      </c>
      <c r="G11" s="113">
        <f>Krikri_Group!H3/((Krikri_Group!H70+Krikri_Group!G70)/2)</f>
        <v>1.9910662811877573</v>
      </c>
      <c r="H11" s="113">
        <f>Krikri_Group!I3/((Krikri_Group!I70+Krikri_Group!H70)/2)</f>
        <v>2.2056882459526483</v>
      </c>
      <c r="I11" s="113">
        <f>Krikri_Group!J3/((Krikri_Group!J70+Krikri_Group!I70)/2)</f>
        <v>2.2256450467236708</v>
      </c>
      <c r="J11" s="113">
        <f>Krikri_Group!K3/((Krikri_Group!K70+Krikri_Group!J70)/2)</f>
        <v>2.9793038823420712</v>
      </c>
      <c r="K11" s="113">
        <f>Krikri_Group!L3/((Krikri_Group!L70+Krikri_Group!K70)/2)</f>
        <v>3.9982831658377349</v>
      </c>
      <c r="L11" s="113">
        <f>Krikri_Group!M3/((Krikri_Group!M70+Krikri_Group!L70)/2)</f>
        <v>2.8952969968424602</v>
      </c>
      <c r="M11" s="113">
        <f>Krikri_Group!N3/((Krikri_Group!N70+Krikri_Group!M70)/2)</f>
        <v>1.7568507407504257</v>
      </c>
    </row>
    <row r="12" spans="1:13">
      <c r="B12" s="118"/>
      <c r="C12" s="49"/>
      <c r="D12" s="49"/>
      <c r="E12" s="49"/>
      <c r="F12" s="49"/>
      <c r="G12" s="49"/>
      <c r="H12" s="49"/>
      <c r="I12" s="49"/>
      <c r="J12" s="49"/>
      <c r="K12" s="49"/>
      <c r="L12" s="49"/>
      <c r="M12" s="49"/>
    </row>
    <row r="13" spans="1:13" ht="30.75" customHeight="1">
      <c r="A13" s="116" t="s">
        <v>260</v>
      </c>
      <c r="B13" s="117" t="s">
        <v>261</v>
      </c>
      <c r="C13" s="63">
        <v>2005</v>
      </c>
      <c r="D13" s="63">
        <v>2006</v>
      </c>
      <c r="E13" s="63">
        <v>2007</v>
      </c>
      <c r="F13" s="63">
        <v>2008</v>
      </c>
      <c r="G13" s="63">
        <v>2009</v>
      </c>
      <c r="H13" s="63">
        <v>2010</v>
      </c>
      <c r="I13" s="63">
        <v>2011</v>
      </c>
      <c r="J13" s="63">
        <v>2012</v>
      </c>
      <c r="K13" s="63">
        <v>2013</v>
      </c>
      <c r="L13" s="63">
        <v>2014</v>
      </c>
      <c r="M13" s="63">
        <v>2015</v>
      </c>
    </row>
    <row r="14" spans="1:13">
      <c r="A14" t="s">
        <v>264</v>
      </c>
      <c r="B14" s="118" t="s">
        <v>288</v>
      </c>
      <c r="C14" s="113">
        <f>(Krikri_Group!D90+Krikri_Group!D78+Krikri_Group!D73)/Krikri_Group!D137</f>
        <v>3.6198700378212574</v>
      </c>
      <c r="D14" s="113">
        <f>(Krikri_Group!E90+Krikri_Group!E78+Krikri_Group!E73)/Krikri_Group!E137</f>
        <v>3.2305349361019098</v>
      </c>
      <c r="E14" s="113">
        <f>(Krikri_Group!F90+Krikri_Group!F78+Krikri_Group!F73)/Krikri_Group!F137</f>
        <v>2.8772873352730408</v>
      </c>
      <c r="F14" s="113">
        <f>(Krikri_Group!G90+Krikri_Group!G78+Krikri_Group!G73)/Krikri_Group!G137</f>
        <v>2.8231872206174509</v>
      </c>
      <c r="G14" s="113">
        <f>(Krikri_Group!H90+Krikri_Group!H78+Krikri_Group!H73)/Krikri_Group!H137</f>
        <v>2.7755017030900309</v>
      </c>
      <c r="H14" s="113">
        <f>(Krikri_Group!I90+Krikri_Group!I78+Krikri_Group!I73)/Krikri_Group!I137</f>
        <v>2.3065620570392986</v>
      </c>
      <c r="I14" s="113">
        <f>(Krikri_Group!J90+Krikri_Group!J78+Krikri_Group!J73)/Krikri_Group!J137</f>
        <v>2.6649030690251454</v>
      </c>
      <c r="J14" s="113">
        <f>(Krikri_Group!K90+Krikri_Group!K78+Krikri_Group!K73)/Krikri_Group!K137</f>
        <v>3.5906587147469642</v>
      </c>
      <c r="K14" s="113">
        <f>(Krikri_Group!L90+Krikri_Group!L78+Krikri_Group!L73)/Krikri_Group!L137</f>
        <v>3.0034996615835752</v>
      </c>
      <c r="L14" s="113">
        <f>(Krikri_Group!M90+Krikri_Group!M78+Krikri_Group!M73)/Krikri_Group!M137</f>
        <v>1.4872652099835577</v>
      </c>
      <c r="M14" s="113">
        <f>(Krikri_Group!N90+Krikri_Group!N78+Krikri_Group!N73)/Krikri_Group!N137</f>
        <v>1.7927436182481669</v>
      </c>
    </row>
    <row r="15" spans="1:13">
      <c r="A15" t="s">
        <v>293</v>
      </c>
      <c r="B15" s="118" t="s">
        <v>287</v>
      </c>
      <c r="C15" s="113">
        <f>(Krikri_Group!D78 +Krikri_Group!D90)/Krikri_Group!D137</f>
        <v>2.9108666726227703</v>
      </c>
      <c r="D15" s="113">
        <f>(Krikri_Group!E78 +Krikri_Group!E90)/Krikri_Group!E137</f>
        <v>2.7564330525450429</v>
      </c>
      <c r="E15" s="113">
        <f>(Krikri_Group!F78 +Krikri_Group!F90)/Krikri_Group!F137</f>
        <v>2.3727250369843476</v>
      </c>
      <c r="F15" s="113">
        <f>(Krikri_Group!G78 +Krikri_Group!G90)/Krikri_Group!G137</f>
        <v>2.2706914712205748</v>
      </c>
      <c r="G15" s="113">
        <f>(Krikri_Group!H78 +Krikri_Group!H90)/Krikri_Group!H137</f>
        <v>2.1885866648206811</v>
      </c>
      <c r="H15" s="113">
        <f>(Krikri_Group!I78 +Krikri_Group!I90)/Krikri_Group!I137</f>
        <v>1.8545742995916474</v>
      </c>
      <c r="I15" s="113">
        <f>(Krikri_Group!J78 +Krikri_Group!J90)/Krikri_Group!J137</f>
        <v>2.1465654097316595</v>
      </c>
      <c r="J15" s="113">
        <f>(Krikri_Group!K78 +Krikri_Group!K90)/Krikri_Group!K137</f>
        <v>2.8903148910001972</v>
      </c>
      <c r="K15" s="113">
        <f>(Krikri_Group!L78 +Krikri_Group!L90)/Krikri_Group!L137</f>
        <v>2.6831672059289162</v>
      </c>
      <c r="L15" s="113">
        <f>(Krikri_Group!M78 +Krikri_Group!M90)/Krikri_Group!M137</f>
        <v>1.1192634362838516</v>
      </c>
      <c r="M15" s="113">
        <f>(Krikri_Group!N78 +Krikri_Group!N90)/Krikri_Group!N137</f>
        <v>1.4019648670492284</v>
      </c>
    </row>
    <row r="16" spans="1:13">
      <c r="A16" t="s">
        <v>265</v>
      </c>
      <c r="B16" s="118" t="s">
        <v>289</v>
      </c>
      <c r="C16" s="113">
        <f>Krikri_Group!D90/Krikri_Group!D137</f>
        <v>1.0138510378510379</v>
      </c>
      <c r="D16" s="113">
        <f>Krikri_Group!E90/Krikri_Group!E137</f>
        <v>0.79189161038811273</v>
      </c>
      <c r="E16" s="113">
        <f>Krikri_Group!F90/Krikri_Group!F137</f>
        <v>0.32042648344122798</v>
      </c>
      <c r="F16" s="113">
        <f>Krikri_Group!G90/Krikri_Group!G137</f>
        <v>0.22008168946321494</v>
      </c>
      <c r="G16" s="113">
        <f>Krikri_Group!H90/Krikri_Group!H137</f>
        <v>0.50667511301254042</v>
      </c>
      <c r="H16" s="113">
        <f>Krikri_Group!I90/Krikri_Group!I137</f>
        <v>0.24194347246143538</v>
      </c>
      <c r="I16" s="113">
        <f>Krikri_Group!J90/Krikri_Group!J137</f>
        <v>0.6164717484381339</v>
      </c>
      <c r="J16" s="113">
        <f>Krikri_Group!K90/Krikri_Group!K137</f>
        <v>0.88737069200623064</v>
      </c>
      <c r="K16" s="113">
        <f>Krikri_Group!L90/Krikri_Group!L137</f>
        <v>0.74591680328687493</v>
      </c>
      <c r="L16" s="113">
        <f>Krikri_Group!M90/Krikri_Group!M137</f>
        <v>6.5860422588811668E-2</v>
      </c>
      <c r="M16" s="113">
        <f>Krikri_Group!N90/Krikri_Group!N137</f>
        <v>0.31006061665481033</v>
      </c>
    </row>
    <row r="17" spans="1:13">
      <c r="A17" t="s">
        <v>292</v>
      </c>
      <c r="B17" s="118" t="s">
        <v>290</v>
      </c>
      <c r="C17" s="109">
        <f>(Krikri_Group!D90+Krikri_Group!D78)/(-(Krikri_Group!D4+Krikri_Group!D6+Krikri_Group!D7)/365)</f>
        <v>196.05651997659228</v>
      </c>
      <c r="D17" s="109">
        <f>(Krikri_Group!E90+Krikri_Group!E78)/(-(Krikri_Group!E4+Krikri_Group!E6+Krikri_Group!E7)/365)</f>
        <v>219.69045743871263</v>
      </c>
      <c r="E17" s="109">
        <f>(Krikri_Group!F90+Krikri_Group!F78)/(-(Krikri_Group!F4+Krikri_Group!F6+Krikri_Group!F7)/365)</f>
        <v>197.03402824208362</v>
      </c>
      <c r="F17" s="109">
        <f>(Krikri_Group!G90+Krikri_Group!G78)/(-(Krikri_Group!G4+Krikri_Group!G6+Krikri_Group!G7)/365)</f>
        <v>182.9432968923343</v>
      </c>
      <c r="G17" s="109">
        <f>(Krikri_Group!H90+Krikri_Group!H78)/(-(Krikri_Group!H4+Krikri_Group!H6+Krikri_Group!H7)/365)</f>
        <v>186.07840252149757</v>
      </c>
      <c r="H17" s="109">
        <f>(Krikri_Group!I90+Krikri_Group!I78)/(-(Krikri_Group!I4+Krikri_Group!I6+Krikri_Group!I7)/365)</f>
        <v>147.4286371715751</v>
      </c>
      <c r="I17" s="109">
        <f>(Krikri_Group!J90+Krikri_Group!J78)/(-(Krikri_Group!J4+Krikri_Group!J6+Krikri_Group!J7)/365)</f>
        <v>175.40032137453343</v>
      </c>
      <c r="J17" s="109">
        <f>(Krikri_Group!K90+Krikri_Group!K78)/(-(Krikri_Group!K4+Krikri_Group!K6+Krikri_Group!K7)/365)</f>
        <v>167.42162189252753</v>
      </c>
      <c r="K17" s="109">
        <f>(Krikri_Group!L90+Krikri_Group!L78)/(-(Krikri_Group!L4+Krikri_Group!L6+Krikri_Group!L7)/365)</f>
        <v>237.84331232927158</v>
      </c>
      <c r="L17" s="109">
        <f>(Krikri_Group!M90+Krikri_Group!M78)/(-(Krikri_Group!M4+Krikri_Group!M6+Krikri_Group!M7)/365)</f>
        <v>121.31491376261009</v>
      </c>
      <c r="M17" s="109">
        <f>(Krikri_Group!N90+Krikri_Group!N78)/(-(Krikri_Group!N4+Krikri_Group!N6+Krikri_Group!N7)/365)</f>
        <v>143.22710482562968</v>
      </c>
    </row>
    <row r="18" spans="1:13">
      <c r="A18" s="127" t="s">
        <v>272</v>
      </c>
      <c r="B18" s="128" t="s">
        <v>275</v>
      </c>
      <c r="C18" s="129">
        <f t="shared" ref="C18:L18" si="3">C4+C6-C8</f>
        <v>129.13456856280914</v>
      </c>
      <c r="D18" s="129">
        <f t="shared" si="3"/>
        <v>95.974739634467042</v>
      </c>
      <c r="E18" s="129">
        <f t="shared" si="3"/>
        <v>69.733463860572328</v>
      </c>
      <c r="F18" s="129">
        <f t="shared" si="3"/>
        <v>95.888750546620216</v>
      </c>
      <c r="G18" s="129">
        <f t="shared" si="3"/>
        <v>111.34735896762444</v>
      </c>
      <c r="H18" s="129">
        <f t="shared" si="3"/>
        <v>82.615871294284958</v>
      </c>
      <c r="I18" s="129">
        <f t="shared" si="3"/>
        <v>90.644276885576417</v>
      </c>
      <c r="J18" s="129">
        <f t="shared" si="3"/>
        <v>122.2560891439785</v>
      </c>
      <c r="K18" s="129">
        <f t="shared" si="3"/>
        <v>206.75220239367059</v>
      </c>
      <c r="L18" s="129">
        <f t="shared" si="3"/>
        <v>79.558972471268163</v>
      </c>
      <c r="M18" s="129">
        <f>M4+M6-M8</f>
        <v>83.546929806220561</v>
      </c>
    </row>
    <row r="19" spans="1:13">
      <c r="A19" s="127" t="s">
        <v>307</v>
      </c>
      <c r="B19" s="128" t="s">
        <v>308</v>
      </c>
      <c r="C19" s="129">
        <f t="shared" ref="C19:M19" si="4">C4+C6</f>
        <v>220.26805301417616</v>
      </c>
      <c r="D19" s="129">
        <f t="shared" si="4"/>
        <v>198.46982785443373</v>
      </c>
      <c r="E19" s="129">
        <f t="shared" si="4"/>
        <v>169.00182639980233</v>
      </c>
      <c r="F19" s="129">
        <f t="shared" si="4"/>
        <v>192.19048171662115</v>
      </c>
      <c r="G19" s="129">
        <f t="shared" si="4"/>
        <v>230.0128391452721</v>
      </c>
      <c r="H19" s="129">
        <f t="shared" si="4"/>
        <v>185.02253377762554</v>
      </c>
      <c r="I19" s="129">
        <f t="shared" si="4"/>
        <v>189.19512743569916</v>
      </c>
      <c r="J19" s="129">
        <f t="shared" si="4"/>
        <v>192.65327473485135</v>
      </c>
      <c r="K19" s="129">
        <f t="shared" si="4"/>
        <v>286.69850221562291</v>
      </c>
      <c r="L19" s="129">
        <f t="shared" si="4"/>
        <v>174.91957751306052</v>
      </c>
      <c r="M19" s="129">
        <f t="shared" si="4"/>
        <v>221.78759018534748</v>
      </c>
    </row>
    <row r="20" spans="1:13">
      <c r="B20" s="118"/>
      <c r="C20" s="109"/>
      <c r="D20" s="109"/>
      <c r="E20" s="109"/>
      <c r="F20" s="109"/>
      <c r="G20" s="109"/>
      <c r="H20" s="109"/>
      <c r="I20" s="109"/>
      <c r="J20" s="109"/>
      <c r="K20" s="109"/>
      <c r="L20" s="109"/>
      <c r="M20" s="109"/>
    </row>
    <row r="21" spans="1:13" ht="30.75" customHeight="1">
      <c r="A21" s="116" t="s">
        <v>263</v>
      </c>
      <c r="B21" s="117" t="s">
        <v>262</v>
      </c>
      <c r="C21" s="112"/>
      <c r="D21" s="112"/>
      <c r="E21" s="112"/>
      <c r="F21" s="112"/>
      <c r="G21" s="112"/>
      <c r="H21" s="112"/>
      <c r="I21" s="112"/>
      <c r="J21" s="112"/>
      <c r="K21" s="112"/>
      <c r="L21" s="112"/>
      <c r="M21" s="112"/>
    </row>
    <row r="22" spans="1:13">
      <c r="A22" t="s">
        <v>301</v>
      </c>
      <c r="B22" s="118" t="s">
        <v>295</v>
      </c>
      <c r="C22" s="50">
        <f>Krikri_Group!D5/Krikri_Group!D3</f>
        <v>0.48844777481945484</v>
      </c>
      <c r="D22" s="50">
        <f>Krikri_Group!E5/Krikri_Group!E3</f>
        <v>0.48238456792633277</v>
      </c>
      <c r="E22" s="50">
        <f>Krikri_Group!F5/Krikri_Group!F3</f>
        <v>0.43764150629442433</v>
      </c>
      <c r="F22" s="50">
        <f>Krikri_Group!G5/Krikri_Group!G3</f>
        <v>0.41570643192417256</v>
      </c>
      <c r="G22" s="50">
        <f>Krikri_Group!H5/Krikri_Group!H3</f>
        <v>0.45641531782458911</v>
      </c>
      <c r="H22" s="50">
        <f>Krikri_Group!I5/Krikri_Group!I3</f>
        <v>0.38502852945161731</v>
      </c>
      <c r="I22" s="50">
        <f>Krikri_Group!J5/Krikri_Group!J3</f>
        <v>0.37349983665237629</v>
      </c>
      <c r="J22" s="50">
        <f>Krikri_Group!K5/Krikri_Group!K3</f>
        <v>0.37119656567773207</v>
      </c>
      <c r="K22" s="50">
        <f>Krikri_Group!L5/Krikri_Group!L3</f>
        <v>0.32443190361497282</v>
      </c>
      <c r="L22" s="50">
        <f>Krikri_Group!M5/Krikri_Group!M3</f>
        <v>0.23556010112296052</v>
      </c>
      <c r="M22" s="50">
        <f>Krikri_Group!N5/Krikri_Group!N3</f>
        <v>0.33414575581309724</v>
      </c>
    </row>
    <row r="23" spans="1:13">
      <c r="A23" t="s">
        <v>304</v>
      </c>
      <c r="B23" s="118" t="s">
        <v>296</v>
      </c>
      <c r="C23" s="50">
        <f>Krikri_Group!D9/Krikri_Group!D3</f>
        <v>0.10184458208497474</v>
      </c>
      <c r="D23" s="50">
        <f>Krikri_Group!E9/Krikri_Group!E3</f>
        <v>0.10936753883386161</v>
      </c>
      <c r="E23" s="115">
        <f>Krikri_Group!F9/Krikri_Group!F3</f>
        <v>9.4827274604816894E-2</v>
      </c>
      <c r="F23" s="50">
        <f>Krikri_Group!G9/Krikri_Group!G3</f>
        <v>9.0471780741757976E-2</v>
      </c>
      <c r="G23" s="50">
        <f>Krikri_Group!H9/Krikri_Group!H3</f>
        <v>9.3087939965638439E-2</v>
      </c>
      <c r="H23" s="50">
        <f>Krikri_Group!I9/Krikri_Group!I3</f>
        <v>6.7360673735561927E-2</v>
      </c>
      <c r="I23" s="50">
        <f>Krikri_Group!J9/Krikri_Group!J3</f>
        <v>5.8687604385769414E-2</v>
      </c>
      <c r="J23" s="50">
        <f>Krikri_Group!K9/Krikri_Group!K3</f>
        <v>0.10036398593716223</v>
      </c>
      <c r="K23" s="50">
        <f>Krikri_Group!L9/Krikri_Group!L3</f>
        <v>7.8389894569629304E-2</v>
      </c>
      <c r="L23" s="50">
        <f>Krikri_Group!M9/Krikri_Group!M3</f>
        <v>5.8777046788552736E-2</v>
      </c>
      <c r="M23" s="50">
        <f>Krikri_Group!N9/Krikri_Group!N3</f>
        <v>7.2666960593957372E-2</v>
      </c>
    </row>
    <row r="24" spans="1:13">
      <c r="A24" t="s">
        <v>305</v>
      </c>
      <c r="B24" s="118" t="s">
        <v>303</v>
      </c>
      <c r="C24" s="50">
        <f>Krikri_Group!D20/Krikri_Group!D3</f>
        <v>0.18233481330051968</v>
      </c>
      <c r="D24" s="50">
        <f>Krikri_Group!E20/Krikri_Group!E3</f>
        <v>0.18833621187988242</v>
      </c>
      <c r="E24" s="50">
        <f>Krikri_Group!F20/Krikri_Group!F3</f>
        <v>0.13472090985813007</v>
      </c>
      <c r="F24" s="50">
        <f>Krikri_Group!G20/Krikri_Group!G3</f>
        <v>0.13541571690110374</v>
      </c>
      <c r="G24" s="50">
        <f>Krikri_Group!H20/Krikri_Group!H3</f>
        <v>0.14598974320246194</v>
      </c>
      <c r="H24" s="50">
        <f>Krikri_Group!I20/Krikri_Group!I3</f>
        <v>0.11483441434029371</v>
      </c>
      <c r="I24" s="50">
        <f>Krikri_Group!J20/Krikri_Group!J3</f>
        <v>0.10791609657813708</v>
      </c>
      <c r="J24" s="50">
        <f>Krikri_Group!K20/Krikri_Group!K3</f>
        <v>0.13149995154240435</v>
      </c>
      <c r="K24" s="50">
        <f>Krikri_Group!L20/Krikri_Group!L3</f>
        <v>0.11108393055055929</v>
      </c>
      <c r="L24" s="50">
        <f>Krikri_Group!M20/Krikri_Group!M3</f>
        <v>7.9919893339748568E-2</v>
      </c>
      <c r="M24" s="50">
        <f>Krikri_Group!N20/Krikri_Group!N3</f>
        <v>0.10920625621221124</v>
      </c>
    </row>
    <row r="25" spans="1:13">
      <c r="A25" t="s">
        <v>381</v>
      </c>
      <c r="B25" s="118" t="s">
        <v>297</v>
      </c>
      <c r="C25" s="50">
        <f>Krikri_Group!D12/Krikri_Group!D3</f>
        <v>0.10145402460614583</v>
      </c>
      <c r="D25" s="50">
        <f>Krikri_Group!E12/Krikri_Group!E3</f>
        <v>0.11069603078777894</v>
      </c>
      <c r="E25" s="115">
        <f>Krikri_Group!F12/Krikri_Group!F3</f>
        <v>9.7142696178125709E-2</v>
      </c>
      <c r="F25" s="50">
        <f>Krikri_Group!G12/Krikri_Group!G3</f>
        <v>8.8206688179991777E-2</v>
      </c>
      <c r="G25" s="50">
        <f>Krikri_Group!H12/Krikri_Group!H3</f>
        <v>9.1920958467025124E-2</v>
      </c>
      <c r="H25" s="50">
        <f>Krikri_Group!I12/Krikri_Group!I3</f>
        <v>6.4267718649253167E-2</v>
      </c>
      <c r="I25" s="50">
        <f>Krikri_Group!J12/Krikri_Group!J3</f>
        <v>4.9062796270434868E-2</v>
      </c>
      <c r="J25" s="50">
        <f>Krikri_Group!K12/Krikri_Group!K3</f>
        <v>0.10062952040774735</v>
      </c>
      <c r="K25" s="50">
        <f>Krikri_Group!L12/Krikri_Group!L3</f>
        <v>7.833884417322988E-2</v>
      </c>
      <c r="L25" s="50">
        <f>Krikri_Group!M12/Krikri_Group!M3</f>
        <v>6.0351104684351085E-2</v>
      </c>
      <c r="M25" s="50">
        <f>Krikri_Group!N12/Krikri_Group!N3</f>
        <v>6.4150228650000557E-2</v>
      </c>
    </row>
    <row r="26" spans="1:13">
      <c r="A26" t="s">
        <v>382</v>
      </c>
      <c r="B26" s="118" t="s">
        <v>383</v>
      </c>
      <c r="C26" s="50">
        <f>Krikri_Group!D14/Krikri_Group!D3</f>
        <v>6.7678842417584692E-2</v>
      </c>
      <c r="D26" s="50">
        <f>Krikri_Group!E14/Krikri_Group!E3</f>
        <v>7.0870511367754505E-2</v>
      </c>
      <c r="E26" s="50">
        <f>Krikri_Group!F14/Krikri_Group!F3</f>
        <v>7.315510068299437E-2</v>
      </c>
      <c r="F26" s="50">
        <f>Krikri_Group!G14/Krikri_Group!G3</f>
        <v>6.4769894605813116E-2</v>
      </c>
      <c r="G26" s="50">
        <f>Krikri_Group!H14/Krikri_Group!H3</f>
        <v>8.0981724179391604E-2</v>
      </c>
      <c r="H26" s="50">
        <f>Krikri_Group!I14/Krikri_Group!I3</f>
        <v>5.686342042163986E-2</v>
      </c>
      <c r="I26" s="50">
        <f>Krikri_Group!J14/Krikri_Group!J3</f>
        <v>4.2468837508680614E-2</v>
      </c>
      <c r="J26" s="50">
        <f>Krikri_Group!K14/Krikri_Group!K3</f>
        <v>9.0382463230701884E-2</v>
      </c>
      <c r="K26" s="50">
        <f>Krikri_Group!L14/Krikri_Group!L3</f>
        <v>7.5115594360771837E-2</v>
      </c>
      <c r="L26" s="50">
        <f>Krikri_Group!M14/Krikri_Group!M3</f>
        <v>4.620702053826823E-2</v>
      </c>
      <c r="M26" s="50">
        <f>Krikri_Group!N14/Krikri_Group!N3</f>
        <v>5.7404737729937143E-2</v>
      </c>
    </row>
    <row r="27" spans="1:13">
      <c r="A27" t="s">
        <v>300</v>
      </c>
      <c r="B27" s="118" t="s">
        <v>294</v>
      </c>
      <c r="C27" s="50">
        <f>Krikri_Group!D16/Krikri_Group!D3</f>
        <v>6.7678842417584692E-2</v>
      </c>
      <c r="D27" s="50">
        <f>Krikri_Group!E16/Krikri_Group!E3</f>
        <v>7.0870511367754505E-2</v>
      </c>
      <c r="E27" s="50">
        <f>Krikri_Group!F16/Krikri_Group!F3</f>
        <v>7.315510068299437E-2</v>
      </c>
      <c r="F27" s="50">
        <f>Krikri_Group!G16/Krikri_Group!G3</f>
        <v>6.3361437627736258E-2</v>
      </c>
      <c r="G27" s="50">
        <f>Krikri_Group!H16/Krikri_Group!H3</f>
        <v>8.0996207111392882E-2</v>
      </c>
      <c r="H27" s="50">
        <f>Krikri_Group!I16/Krikri_Group!I3</f>
        <v>5.3026037289416586E-2</v>
      </c>
      <c r="I27" s="50">
        <f>Krikri_Group!J16/Krikri_Group!J3</f>
        <v>4.2472928766012288E-2</v>
      </c>
      <c r="J27" s="50">
        <f>Krikri_Group!K16/Krikri_Group!K3</f>
        <v>8.6303222388795384E-2</v>
      </c>
      <c r="K27" s="50">
        <f>Krikri_Group!L16/Krikri_Group!L3</f>
        <v>7.1802133008270402E-2</v>
      </c>
      <c r="L27" s="50">
        <f>Krikri_Group!M16/Krikri_Group!M3</f>
        <v>4.6367500872330707E-2</v>
      </c>
      <c r="M27" s="50">
        <f>Krikri_Group!N16/Krikri_Group!N3</f>
        <v>5.7740850228551424E-2</v>
      </c>
    </row>
    <row r="28" spans="1:13">
      <c r="A28" t="s">
        <v>306</v>
      </c>
      <c r="B28" s="118" t="s">
        <v>311</v>
      </c>
      <c r="C28" s="50">
        <f>Krikri_Group!D165/Krikri_Group!D3</f>
        <v>0.10087985387869293</v>
      </c>
      <c r="D28" s="50">
        <f>Krikri_Group!E165/Krikri_Group!E3</f>
        <v>0.12437693462193222</v>
      </c>
      <c r="E28" s="50">
        <f>Krikri_Group!F165/Krikri_Group!F3</f>
        <v>8.3232436579940325E-2</v>
      </c>
      <c r="F28" s="50">
        <f>Krikri_Group!G165/Krikri_Group!G3</f>
        <v>8.0548357505267995E-2</v>
      </c>
      <c r="G28" s="50">
        <f>Krikri_Group!H165/Krikri_Group!H3</f>
        <v>0.1290668967374401</v>
      </c>
      <c r="H28" s="50">
        <f>Krikri_Group!I165/Krikri_Group!I3</f>
        <v>7.9724972251335471E-2</v>
      </c>
      <c r="I28" s="50">
        <f>Krikri_Group!J165/Krikri_Group!J3</f>
        <v>4.9473090934268459E-2</v>
      </c>
      <c r="J28" s="50">
        <f>Krikri_Group!K165/Krikri_Group!K3</f>
        <v>8.8196517228568194E-2</v>
      </c>
      <c r="K28" s="50">
        <f>Krikri_Group!L165/Krikri_Group!L3</f>
        <v>8.1586518327151025E-2</v>
      </c>
      <c r="L28" s="50">
        <f>Krikri_Group!M165/Krikri_Group!M3</f>
        <v>2.0367392511488065E-2</v>
      </c>
      <c r="M28" s="50">
        <f>Krikri_Group!N165/Krikri_Group!N3</f>
        <v>0.11786279231503709</v>
      </c>
    </row>
    <row r="29" spans="1:13">
      <c r="A29" t="s">
        <v>302</v>
      </c>
      <c r="B29" s="118" t="s">
        <v>298</v>
      </c>
      <c r="C29" s="115">
        <f>Krikri_Group!D16/((Krikri_Group!D96+Krikri_Group!C96)/2)</f>
        <v>6.5259364420786295E-2</v>
      </c>
      <c r="D29" s="115">
        <f>Krikri_Group!E16/((Krikri_Group!E96+Krikri_Group!D96)/2)</f>
        <v>6.6971469290351623E-2</v>
      </c>
      <c r="E29" s="115">
        <f>Krikri_Group!F16/((Krikri_Group!F96+Krikri_Group!E96)/2)</f>
        <v>6.967196816961517E-2</v>
      </c>
      <c r="F29" s="115">
        <f>Krikri_Group!G16/((Krikri_Group!G96+Krikri_Group!F96)/2)</f>
        <v>6.447168141871655E-2</v>
      </c>
      <c r="G29" s="115">
        <f>Krikri_Group!H16/((Krikri_Group!H96+Krikri_Group!G96)/2)</f>
        <v>7.5821159822517997E-2</v>
      </c>
      <c r="H29" s="115">
        <f>Krikri_Group!I16/((Krikri_Group!I96+Krikri_Group!H96)/2)</f>
        <v>5.7046452986058239E-2</v>
      </c>
      <c r="I29" s="115">
        <f>Krikri_Group!J16/((Krikri_Group!J96+Krikri_Group!I96)/2)</f>
        <v>4.4495675499125198E-2</v>
      </c>
      <c r="J29" s="115">
        <f>Krikri_Group!K16/((Krikri_Group!K96+Krikri_Group!J96)/2)</f>
        <v>0.10648551895044187</v>
      </c>
      <c r="K29" s="115">
        <f>Krikri_Group!L16/((Krikri_Group!L96+Krikri_Group!K96)/2)</f>
        <v>8.9433749636179879E-2</v>
      </c>
      <c r="L29" s="115">
        <f>Krikri_Group!M16/((Krikri_Group!M96+Krikri_Group!L96)/2)</f>
        <v>5.4483649929166031E-2</v>
      </c>
      <c r="M29" s="115">
        <f>Krikri_Group!N16/((Krikri_Group!N96+Krikri_Group!M96)/2)</f>
        <v>5.5137511166790984E-2</v>
      </c>
    </row>
    <row r="30" spans="1:13">
      <c r="A30" t="s">
        <v>379</v>
      </c>
      <c r="B30" s="118" t="s">
        <v>299</v>
      </c>
      <c r="C30" s="115">
        <f>Krikri_Group!D16/((Krikri_Group!D107+Krikri_Group!C107)/2)</f>
        <v>8.3195274625524077E-2</v>
      </c>
      <c r="D30" s="115">
        <f>Krikri_Group!E16/((Krikri_Group!E107+Krikri_Group!D107)/2)</f>
        <v>9.1674870687766655E-2</v>
      </c>
      <c r="E30" s="115">
        <f>Krikri_Group!F16/((Krikri_Group!F107+Krikri_Group!E107)/2)</f>
        <v>0.10106971532089092</v>
      </c>
      <c r="F30" s="115">
        <f>Krikri_Group!G16/((Krikri_Group!G107+Krikri_Group!F107)/2)</f>
        <v>0.10211756521411831</v>
      </c>
      <c r="G30" s="115">
        <f>Krikri_Group!H16/((Krikri_Group!H107+Krikri_Group!G107)/2)</f>
        <v>0.12361736830917559</v>
      </c>
      <c r="H30" s="115">
        <f>Krikri_Group!I16/((Krikri_Group!I107+Krikri_Group!H107)/2)</f>
        <v>9.1918800624409422E-2</v>
      </c>
      <c r="I30" s="115">
        <f>Krikri_Group!J16/((Krikri_Group!J107+Krikri_Group!I107)/2)</f>
        <v>7.2421244754381081E-2</v>
      </c>
      <c r="J30" s="115">
        <f>Krikri_Group!K16/((Krikri_Group!K107+Krikri_Group!J107)/2)</f>
        <v>0.16620516319555703</v>
      </c>
      <c r="K30" s="115">
        <f>Krikri_Group!L16/((Krikri_Group!L107+Krikri_Group!K107)/2)</f>
        <v>0.14395116867868299</v>
      </c>
      <c r="L30" s="115">
        <f>Krikri_Group!M16/((Krikri_Group!M107+Krikri_Group!L107)/2)</f>
        <v>9.5943255976710259E-2</v>
      </c>
      <c r="M30" s="115">
        <f>Krikri_Group!N16/((Krikri_Group!N107+Krikri_Group!M107)/2)</f>
        <v>9.6629702563529318E-2</v>
      </c>
    </row>
    <row r="31" spans="1:13">
      <c r="B31" s="118"/>
      <c r="C31" s="115"/>
      <c r="D31" s="115"/>
      <c r="E31" s="115"/>
      <c r="F31" s="115"/>
      <c r="G31" s="115"/>
      <c r="H31" s="115"/>
      <c r="I31" s="115"/>
      <c r="J31" s="115"/>
      <c r="K31" s="115"/>
      <c r="L31" s="115"/>
      <c r="M31" s="115"/>
    </row>
    <row r="32" spans="1:13" ht="30.75" customHeight="1">
      <c r="A32" s="116" t="s">
        <v>380</v>
      </c>
      <c r="B32" s="117" t="s">
        <v>291</v>
      </c>
      <c r="C32" s="112"/>
      <c r="D32" s="112"/>
      <c r="E32" s="112"/>
      <c r="F32" s="112"/>
      <c r="G32" s="112"/>
      <c r="H32" s="112"/>
      <c r="I32" s="112"/>
      <c r="J32" s="112"/>
      <c r="K32" s="112"/>
      <c r="L32" s="112"/>
      <c r="M32" s="112"/>
    </row>
    <row r="33" spans="1:18">
      <c r="A33" t="s">
        <v>309</v>
      </c>
      <c r="B33" s="120" t="s">
        <v>346</v>
      </c>
      <c r="C33" s="113">
        <f>Krikri_Group!D139/Krikri_Group!D107</f>
        <v>0.34028242742928705</v>
      </c>
      <c r="D33" s="113">
        <f>Krikri_Group!E139/Krikri_Group!E107</f>
        <v>0.39806089145037887</v>
      </c>
      <c r="E33" s="113">
        <f>Krikri_Group!F139/Krikri_Group!F107</f>
        <v>0.5001374978942893</v>
      </c>
      <c r="F33" s="113">
        <f>Krikri_Group!G139/Krikri_Group!G107</f>
        <v>0.66148596128585191</v>
      </c>
      <c r="G33" s="113">
        <f>Krikri_Group!H139/Krikri_Group!H107</f>
        <v>0.60020580472331708</v>
      </c>
      <c r="H33" s="113">
        <f>Krikri_Group!I139/Krikri_Group!I107</f>
        <v>0.61919793314458704</v>
      </c>
      <c r="I33" s="113">
        <f>Krikri_Group!J139/Krikri_Group!J107</f>
        <v>0.63233638656217528</v>
      </c>
      <c r="J33" s="113">
        <f>Krikri_Group!K139/Krikri_Group!K107</f>
        <v>0.49669782322931799</v>
      </c>
      <c r="K33" s="113">
        <f>Krikri_Group!L139/Krikri_Group!L107</f>
        <v>0.71284118525609508</v>
      </c>
      <c r="L33" s="113">
        <f>Krikri_Group!M139/Krikri_Group!M107</f>
        <v>0.80466393465530583</v>
      </c>
      <c r="M33" s="113">
        <f>Krikri_Group!N139/Krikri_Group!N107</f>
        <v>0.70275612160028145</v>
      </c>
      <c r="N33" s="113"/>
      <c r="O33" s="113"/>
      <c r="P33" s="113"/>
      <c r="Q33" s="113"/>
      <c r="R33" s="113"/>
    </row>
    <row r="34" spans="1:18">
      <c r="A34" t="s">
        <v>310</v>
      </c>
      <c r="B34" s="120" t="s">
        <v>347</v>
      </c>
      <c r="C34" s="113">
        <f>Krikri_Group!D139/Krikri_Group!D96</f>
        <v>0.25434844683952679</v>
      </c>
      <c r="D34" s="113">
        <f>Krikri_Group!E139/Krikri_Group!E96</f>
        <v>0.28472357240278845</v>
      </c>
      <c r="E34" s="113">
        <f>Krikri_Group!F139/Krikri_Group!F96</f>
        <v>0.33339444719269595</v>
      </c>
      <c r="F34" s="113">
        <f>Krikri_Group!G139/Krikri_Group!G96</f>
        <v>0.3977822915096656</v>
      </c>
      <c r="G34" s="113">
        <f>Krikri_Group!H139/Krikri_Group!H96</f>
        <v>0.37508038213065686</v>
      </c>
      <c r="H34" s="113">
        <f>Krikri_Group!I139/Krikri_Group!I96</f>
        <v>0.38162939300760679</v>
      </c>
      <c r="I34" s="113">
        <f>Krikri_Group!J139/Krikri_Group!J96</f>
        <v>0.38738118262449395</v>
      </c>
      <c r="J34" s="113">
        <f>Krikri_Group!K139/Krikri_Group!K96</f>
        <v>0.33186246115974738</v>
      </c>
      <c r="K34" s="113">
        <f>Krikri_Group!L139/Krikri_Group!L96</f>
        <v>0.41617471099605463</v>
      </c>
      <c r="L34" s="113">
        <f>Krikri_Group!M139/Krikri_Group!M96</f>
        <v>0.44588021027250047</v>
      </c>
      <c r="M34" s="113">
        <f>Krikri_Group!N139/Krikri_Group!N96</f>
        <v>0.41271683753503013</v>
      </c>
    </row>
    <row r="35" spans="1:18">
      <c r="A35" t="s">
        <v>312</v>
      </c>
      <c r="B35" s="118" t="s">
        <v>349</v>
      </c>
      <c r="C35" s="113">
        <f>((Krikri_Group!D96+Krikri_Group!C96)/2)/((Krikri_Group!D107+Krikri_Group!C107)/2)</f>
        <v>1.2748404058778249</v>
      </c>
      <c r="D35" s="113">
        <f>((Krikri_Group!E96+Krikri_Group!D96)/2)/((Krikri_Group!E107+Krikri_Group!D107)/2)</f>
        <v>1.3688645576867158</v>
      </c>
      <c r="E35" s="113">
        <f>((Krikri_Group!F96+Krikri_Group!E96)/2)/((Krikri_Group!F107+Krikri_Group!E107)/2)</f>
        <v>1.4506510721046157</v>
      </c>
      <c r="F35" s="113">
        <f>((Krikri_Group!G96+Krikri_Group!F96)/2)/((Krikri_Group!G107+Krikri_Group!F107)/2)</f>
        <v>1.5839134790189127</v>
      </c>
      <c r="G35" s="113">
        <f>((Krikri_Group!H96+Krikri_Group!G96)/2)/((Krikri_Group!H107+Krikri_Group!G107)/2)</f>
        <v>1.630380867274239</v>
      </c>
      <c r="H35" s="113">
        <f>((Krikri_Group!I96+Krikri_Group!H96)/2)/((Krikri_Group!I107+Krikri_Group!H107)/2)</f>
        <v>1.6112973868309348</v>
      </c>
      <c r="I35" s="113">
        <f>((Krikri_Group!J96+Krikri_Group!I96)/2)/((Krikri_Group!J107+Krikri_Group!I107)/2)</f>
        <v>1.6276018723618415</v>
      </c>
      <c r="J35" s="113">
        <f>((Krikri_Group!K96+Krikri_Group!J96)/2)/((Krikri_Group!K107+Krikri_Group!J107)/2)</f>
        <v>1.560824089826792</v>
      </c>
      <c r="K35" s="113">
        <f>((Krikri_Group!L96+Krikri_Group!K96)/2)/((Krikri_Group!L107+Krikri_Group!K107)/2)</f>
        <v>1.609584404816774</v>
      </c>
      <c r="L35" s="113">
        <f>((Krikri_Group!M96+Krikri_Group!L96)/2)/((Krikri_Group!M107+Krikri_Group!L107)/2)</f>
        <v>1.7609550039589068</v>
      </c>
      <c r="M35" s="113">
        <f>((Krikri_Group!N96+Krikri_Group!M96)/2)/((Krikri_Group!N107+Krikri_Group!M107)/2)</f>
        <v>1.7525220220989743</v>
      </c>
    </row>
    <row r="36" spans="1:18">
      <c r="B36" s="118" t="s">
        <v>348</v>
      </c>
      <c r="C36" s="114">
        <f>Krikri_Group!D94/Krikri_Group!D96</f>
        <v>0.53560770056940765</v>
      </c>
      <c r="D36" s="114">
        <f>Krikri_Group!E94/Krikri_Group!E96</f>
        <v>0.55161686403245369</v>
      </c>
      <c r="E36" s="114">
        <f>Krikri_Group!F94/Krikri_Group!F96</f>
        <v>0.52949170295110592</v>
      </c>
      <c r="F36" s="114">
        <f>Krikri_Group!G94/Krikri_Group!G96</f>
        <v>0.53260368707277927</v>
      </c>
      <c r="G36" s="114">
        <f>Krikri_Group!H94/Krikri_Group!H96</f>
        <v>0.52718985349576264</v>
      </c>
      <c r="H36" s="114">
        <f>Krikri_Group!I94/Krikri_Group!I96</f>
        <v>0.49735760019138159</v>
      </c>
      <c r="I36" s="114">
        <f>Krikri_Group!J94/Krikri_Group!J96</f>
        <v>0.55881665504687761</v>
      </c>
      <c r="J36" s="114">
        <f>Krikri_Group!K94/Krikri_Group!K96</f>
        <v>0.61230497149471785</v>
      </c>
      <c r="K36" s="114">
        <f>Krikri_Group!L94/Krikri_Group!L96</f>
        <v>0.74935843239278421</v>
      </c>
      <c r="L36" s="114">
        <f>Krikri_Group!M94/Krikri_Group!M96</f>
        <v>0.46033598378230756</v>
      </c>
      <c r="M36" s="114">
        <f>Krikri_Group!N94/Krikri_Group!N96</f>
        <v>0.45254525735749895</v>
      </c>
    </row>
  </sheetData>
  <mergeCells count="1">
    <mergeCell ref="A1:B1"/>
  </mergeCells>
  <pageMargins left="0.7" right="0.7" top="0.75" bottom="0.75" header="0.3" footer="0.3"/>
  <pageSetup paperSize="9" orientation="portrait" horizontalDpi="4294967292" verticalDpi="0" r:id="rId1"/>
</worksheet>
</file>

<file path=xl/worksheets/sheet8.xml><?xml version="1.0" encoding="utf-8"?>
<worksheet xmlns="http://schemas.openxmlformats.org/spreadsheetml/2006/main" xmlns:r="http://schemas.openxmlformats.org/officeDocument/2006/relationships">
  <sheetPr>
    <tabColor rgb="FF92D050"/>
  </sheetPr>
  <dimension ref="A1:AF133"/>
  <sheetViews>
    <sheetView zoomScale="80" zoomScaleNormal="80" workbookViewId="0">
      <selection activeCell="P23" sqref="P23"/>
    </sheetView>
  </sheetViews>
  <sheetFormatPr defaultRowHeight="15"/>
  <cols>
    <col min="1" max="1" width="50.7109375" customWidth="1"/>
    <col min="2" max="13" width="10.7109375" customWidth="1"/>
  </cols>
  <sheetData>
    <row r="1" spans="1:13" ht="30" customHeight="1">
      <c r="A1" s="245" t="s">
        <v>324</v>
      </c>
      <c r="B1" s="245"/>
      <c r="C1" s="245"/>
      <c r="D1" s="245"/>
      <c r="E1" s="245"/>
      <c r="F1" s="245"/>
      <c r="G1" s="245"/>
      <c r="H1" s="245"/>
      <c r="I1" s="245"/>
      <c r="J1" s="245"/>
      <c r="K1" s="245"/>
      <c r="L1" s="245"/>
      <c r="M1" s="245"/>
    </row>
    <row r="2" spans="1:13" ht="30" customHeight="1">
      <c r="A2" s="235" t="str">
        <f>Krikri_Group!A1</f>
        <v>Consolidated Statement of Profit or Loss</v>
      </c>
      <c r="B2" s="235"/>
      <c r="C2" s="235"/>
      <c r="D2" s="235"/>
      <c r="E2" s="235"/>
      <c r="F2" s="235"/>
      <c r="G2" s="235"/>
      <c r="H2" s="235"/>
      <c r="I2" s="235"/>
      <c r="J2" s="235"/>
      <c r="K2" s="235"/>
      <c r="L2" s="235"/>
      <c r="M2" s="235"/>
    </row>
    <row r="3" spans="1:13" ht="30" customHeight="1">
      <c r="A3" s="63"/>
      <c r="B3" s="143">
        <v>2004</v>
      </c>
      <c r="C3" s="143">
        <v>2005</v>
      </c>
      <c r="D3" s="143">
        <v>2006</v>
      </c>
      <c r="E3" s="143">
        <v>2007</v>
      </c>
      <c r="F3" s="143">
        <v>2008</v>
      </c>
      <c r="G3" s="143">
        <v>2009</v>
      </c>
      <c r="H3" s="143">
        <v>2010</v>
      </c>
      <c r="I3" s="143">
        <v>2011</v>
      </c>
      <c r="J3" s="143">
        <v>2012</v>
      </c>
      <c r="K3" s="143">
        <v>2013</v>
      </c>
      <c r="L3" s="143">
        <v>2014</v>
      </c>
      <c r="M3" s="143">
        <v>2015</v>
      </c>
    </row>
    <row r="4" spans="1:13">
      <c r="A4" s="135" t="str">
        <f>Krikri_Group!B3</f>
        <v>Sales</v>
      </c>
      <c r="B4" s="95">
        <f>ABS(Krikri_Group!C3/Krikri_Group!C$3)</f>
        <v>1</v>
      </c>
      <c r="C4" s="95">
        <f>ABS(Krikri_Group!D3/Krikri_Group!D$3)</f>
        <v>1</v>
      </c>
      <c r="D4" s="95">
        <f>ABS(Krikri_Group!E3/Krikri_Group!E$3)</f>
        <v>1</v>
      </c>
      <c r="E4" s="95">
        <f>ABS(Krikri_Group!F3/Krikri_Group!F$3)</f>
        <v>1</v>
      </c>
      <c r="F4" s="95">
        <f>ABS(Krikri_Group!G3/Krikri_Group!G$3)</f>
        <v>1</v>
      </c>
      <c r="G4" s="95">
        <f>ABS(Krikri_Group!H3/Krikri_Group!H$3)</f>
        <v>1</v>
      </c>
      <c r="H4" s="95">
        <f>ABS(Krikri_Group!I3/Krikri_Group!I$3)</f>
        <v>1</v>
      </c>
      <c r="I4" s="95">
        <f>ABS(Krikri_Group!J3/Krikri_Group!J$3)</f>
        <v>1</v>
      </c>
      <c r="J4" s="95">
        <f>ABS(Krikri_Group!K3/Krikri_Group!K$3)</f>
        <v>1</v>
      </c>
      <c r="K4" s="95">
        <f>ABS(Krikri_Group!L3/Krikri_Group!L$3)</f>
        <v>1</v>
      </c>
      <c r="L4" s="95">
        <f>ABS(Krikri_Group!M3/Krikri_Group!M$3)</f>
        <v>1</v>
      </c>
      <c r="M4" s="95">
        <f>ABS(Krikri_Group!N3/Krikri_Group!N$3)</f>
        <v>1</v>
      </c>
    </row>
    <row r="5" spans="1:13">
      <c r="A5" s="136" t="s">
        <v>322</v>
      </c>
      <c r="B5" s="144">
        <f>ABS(Krikri_Group!C4/Krikri_Group!$C$3)</f>
        <v>0.53482736560322708</v>
      </c>
      <c r="C5" s="144">
        <f>ABS(Krikri_Group!D4/Krikri_Group!D$3)</f>
        <v>0.51155222518054511</v>
      </c>
      <c r="D5" s="144">
        <f>ABS(Krikri_Group!E4/Krikri_Group!E$3)</f>
        <v>0.51761543207366723</v>
      </c>
      <c r="E5" s="144">
        <f>ABS(Krikri_Group!F4/Krikri_Group!F$3)</f>
        <v>0.56235849370557567</v>
      </c>
      <c r="F5" s="144">
        <f>ABS(Krikri_Group!G4/Krikri_Group!G$3)</f>
        <v>0.58429356807582744</v>
      </c>
      <c r="G5" s="144">
        <f>ABS(Krikri_Group!H4/Krikri_Group!H$3)</f>
        <v>0.54358470701748984</v>
      </c>
      <c r="H5" s="144">
        <f>ABS(Krikri_Group!I4/Krikri_Group!I$3)</f>
        <v>0.61497149173663468</v>
      </c>
      <c r="I5" s="144">
        <f>ABS(Krikri_Group!J4/Krikri_Group!J$3)</f>
        <v>0.62650016334762371</v>
      </c>
      <c r="J5" s="144">
        <f>ABS(Krikri_Group!K4/Krikri_Group!K$3)</f>
        <v>0.62880343432226793</v>
      </c>
      <c r="K5" s="144">
        <f>ABS(Krikri_Group!L4/Krikri_Group!L$3)</f>
        <v>0.67556808170693738</v>
      </c>
      <c r="L5" s="144">
        <f>ABS(Krikri_Group!M4/Krikri_Group!M$3)</f>
        <v>0.76443991183886273</v>
      </c>
      <c r="M5" s="144">
        <f>ABS(Krikri_Group!N4/Krikri_Group!N$3)</f>
        <v>0.66585422925056104</v>
      </c>
    </row>
    <row r="6" spans="1:13">
      <c r="A6" s="137" t="str">
        <f>Krikri_Group!B5</f>
        <v>Gross Profit</v>
      </c>
      <c r="B6" s="145">
        <f>ABS(Krikri_Group!C5/Krikri_Group!$C$3)</f>
        <v>0.46517263439677292</v>
      </c>
      <c r="C6" s="145">
        <f>ABS(Krikri_Group!D5/Krikri_Group!D$3)</f>
        <v>0.48844777481945484</v>
      </c>
      <c r="D6" s="145">
        <f>ABS(Krikri_Group!E5/Krikri_Group!E$3)</f>
        <v>0.48238456792633277</v>
      </c>
      <c r="E6" s="145">
        <f>ABS(Krikri_Group!F5/Krikri_Group!F$3)</f>
        <v>0.43764150629442433</v>
      </c>
      <c r="F6" s="145">
        <f>ABS(Krikri_Group!G5/Krikri_Group!G$3)</f>
        <v>0.41570643192417256</v>
      </c>
      <c r="G6" s="145">
        <f>ABS(Krikri_Group!H5/Krikri_Group!H$3)</f>
        <v>0.45641531782458911</v>
      </c>
      <c r="H6" s="145">
        <f>ABS(Krikri_Group!I5/Krikri_Group!I$3)</f>
        <v>0.38502852945161731</v>
      </c>
      <c r="I6" s="145">
        <f>ABS(Krikri_Group!J5/Krikri_Group!J$3)</f>
        <v>0.37349983665237629</v>
      </c>
      <c r="J6" s="145">
        <f>ABS(Krikri_Group!K5/Krikri_Group!K$3)</f>
        <v>0.37119656567773207</v>
      </c>
      <c r="K6" s="145">
        <f>ABS(Krikri_Group!L5/Krikri_Group!L$3)</f>
        <v>0.32443190361497282</v>
      </c>
      <c r="L6" s="145">
        <f>ABS(Krikri_Group!M5/Krikri_Group!M$3)</f>
        <v>0.23556010112296052</v>
      </c>
      <c r="M6" s="145">
        <f>ABS(Krikri_Group!N5/Krikri_Group!N$3)</f>
        <v>0.33414575581309724</v>
      </c>
    </row>
    <row r="7" spans="1:13">
      <c r="A7" s="8" t="str">
        <f>Krikri_Group!B6</f>
        <v>Selling Expenses</v>
      </c>
      <c r="B7" s="115">
        <f>ABS(Krikri_Group!C6/Krikri_Group!$C$3)</f>
        <v>0.31003765162576036</v>
      </c>
      <c r="C7" s="115">
        <f>ABS(Krikri_Group!D6/Krikri_Group!D$3)</f>
        <v>0.32259377773756159</v>
      </c>
      <c r="D7" s="115">
        <f>ABS(Krikri_Group!E6/Krikri_Group!E$3)</f>
        <v>0.29630769393949574</v>
      </c>
      <c r="E7" s="115">
        <f>ABS(Krikri_Group!F6/Krikri_Group!F$3)</f>
        <v>0.2933339714943925</v>
      </c>
      <c r="F7" s="115">
        <f>ABS(Krikri_Group!G6/Krikri_Group!G$3)</f>
        <v>0.27680812734488547</v>
      </c>
      <c r="G7" s="115">
        <f>ABS(Krikri_Group!H6/Krikri_Group!H$3)</f>
        <v>0.29447199154971843</v>
      </c>
      <c r="H7" s="115">
        <f>ABS(Krikri_Group!I6/Krikri_Group!I$3)</f>
        <v>0.26274708017941789</v>
      </c>
      <c r="I7" s="115">
        <f>ABS(Krikri_Group!J6/Krikri_Group!J$3)</f>
        <v>0.25728900806693666</v>
      </c>
      <c r="J7" s="115">
        <f>ABS(Krikri_Group!K6/Krikri_Group!K$3)</f>
        <v>0.21966137558963839</v>
      </c>
      <c r="K7" s="115">
        <f>ABS(Krikri_Group!L6/Krikri_Group!L$3)</f>
        <v>0.209953488656097</v>
      </c>
      <c r="L7" s="115">
        <f>ABS(Krikri_Group!M6/Krikri_Group!M$3)</f>
        <v>0.16149248395715132</v>
      </c>
      <c r="M7" s="115">
        <f>ABS(Krikri_Group!N6/Krikri_Group!N$3)</f>
        <v>0.24032397642220785</v>
      </c>
    </row>
    <row r="8" spans="1:13">
      <c r="A8" s="8" t="str">
        <f>Krikri_Group!B7</f>
        <v>Administrative Expenses</v>
      </c>
      <c r="B8" s="115">
        <f>ABS(Krikri_Group!C7/Krikri_Group!$C$3)</f>
        <v>5.8213581410520833E-2</v>
      </c>
      <c r="C8" s="115">
        <f>ABS(Krikri_Group!D7/Krikri_Group!D$3)</f>
        <v>6.2297583044303724E-2</v>
      </c>
      <c r="D8" s="115">
        <f>ABS(Krikri_Group!E7/Krikri_Group!E$3)</f>
        <v>5.6621688271970498E-2</v>
      </c>
      <c r="E8" s="115">
        <f>ABS(Krikri_Group!F7/Krikri_Group!F$3)</f>
        <v>4.9285913978132763E-2</v>
      </c>
      <c r="F8" s="115">
        <f>ABS(Krikri_Group!G7/Krikri_Group!G$3)</f>
        <v>4.651300444489654E-2</v>
      </c>
      <c r="G8" s="115">
        <f>ABS(Krikri_Group!H7/Krikri_Group!H$3)</f>
        <v>4.9327052924558579E-2</v>
      </c>
      <c r="H8" s="115">
        <f>ABS(Krikri_Group!I7/Krikri_Group!I$3)</f>
        <v>4.3890065602006444E-2</v>
      </c>
      <c r="I8" s="115">
        <f>ABS(Krikri_Group!J7/Krikri_Group!J$3)</f>
        <v>4.5433141309335519E-2</v>
      </c>
      <c r="J8" s="115">
        <f>ABS(Krikri_Group!K7/Krikri_Group!K$3)</f>
        <v>3.2105842653810793E-2</v>
      </c>
      <c r="K8" s="115">
        <f>ABS(Krikri_Group!L7/Krikri_Group!L$3)</f>
        <v>3.1292630677125531E-2</v>
      </c>
      <c r="L8" s="115">
        <f>ABS(Krikri_Group!M7/Krikri_Group!M$3)</f>
        <v>2.6737843494797901E-2</v>
      </c>
      <c r="M8" s="115">
        <f>ABS(Krikri_Group!N7/Krikri_Group!N$3)</f>
        <v>3.285957846238069E-2</v>
      </c>
    </row>
    <row r="9" spans="1:13">
      <c r="A9" s="8" t="str">
        <f>Krikri_Group!B8</f>
        <v>Other Net Income</v>
      </c>
      <c r="B9" s="115">
        <f>ABS(Krikri_Group!C8/Krikri_Group!$C$3)</f>
        <v>8.9943997527072491E-3</v>
      </c>
      <c r="C9" s="115">
        <f>ABS(Krikri_Group!D8/Krikri_Group!D$3)</f>
        <v>1.711871363056636E-3</v>
      </c>
      <c r="D9" s="115">
        <f>ABS(Krikri_Group!E8/Krikri_Group!E$3)</f>
        <v>2.008764688100495E-2</v>
      </c>
      <c r="E9" s="115">
        <f>ABS(Krikri_Group!F8/Krikri_Group!F$3)</f>
        <v>1.9434621708220049E-4</v>
      </c>
      <c r="F9" s="115">
        <f>ABS(Krikri_Group!G8/Krikri_Group!G$3)</f>
        <v>1.9135193926325615E-3</v>
      </c>
      <c r="G9" s="115">
        <f>ABS(Krikri_Group!H8/Krikri_Group!H$3)</f>
        <v>1.9528308542594724E-2</v>
      </c>
      <c r="H9" s="115">
        <f>ABS(Krikri_Group!I8/Krikri_Group!I$3)</f>
        <v>1.103068874637906E-2</v>
      </c>
      <c r="I9" s="115">
        <f>ABS(Krikri_Group!J8/Krikri_Group!J$3)</f>
        <v>1.2090082890334704E-2</v>
      </c>
      <c r="J9" s="115">
        <f>ABS(Krikri_Group!K8/Krikri_Group!K$3)</f>
        <v>1.906534463350636E-2</v>
      </c>
      <c r="K9" s="115">
        <f>ABS(Krikri_Group!L8/Krikri_Group!L$3)</f>
        <v>4.795875034031151E-3</v>
      </c>
      <c r="L9" s="115">
        <f>ABS(Krikri_Group!M8/Krikri_Group!M$3)</f>
        <v>1.1447286079364726E-2</v>
      </c>
      <c r="M9" s="115">
        <f>ABS(Krikri_Group!N8/Krikri_Group!N$3)</f>
        <v>1.1704759665448648E-2</v>
      </c>
    </row>
    <row r="10" spans="1:13">
      <c r="A10" s="138" t="str">
        <f>Krikri_Group!B9</f>
        <v>Earnings before taxes, financial and investment income</v>
      </c>
      <c r="B10" s="146">
        <f>ABS(Krikri_Group!C9/Krikri_Group!$C$3)</f>
        <v>8.7926957239198453E-2</v>
      </c>
      <c r="C10" s="146">
        <f>ABS(Krikri_Group!D9/Krikri_Group!D$3)</f>
        <v>0.10184458208497474</v>
      </c>
      <c r="D10" s="146">
        <f>ABS(Krikri_Group!E9/Krikri_Group!E$3)</f>
        <v>0.10936753883386161</v>
      </c>
      <c r="E10" s="146">
        <f>ABS(Krikri_Group!F9/Krikri_Group!F$3)</f>
        <v>9.4827274604816894E-2</v>
      </c>
      <c r="F10" s="146">
        <f>ABS(Krikri_Group!G9/Krikri_Group!G$3)</f>
        <v>9.0471780741757976E-2</v>
      </c>
      <c r="G10" s="146">
        <f>ABS(Krikri_Group!H9/Krikri_Group!H$3)</f>
        <v>9.3087939965638439E-2</v>
      </c>
      <c r="H10" s="146">
        <f>ABS(Krikri_Group!I9/Krikri_Group!I$3)</f>
        <v>6.7360673735561927E-2</v>
      </c>
      <c r="I10" s="146">
        <f>ABS(Krikri_Group!J9/Krikri_Group!J$3)</f>
        <v>5.8687604385769414E-2</v>
      </c>
      <c r="J10" s="146">
        <f>ABS(Krikri_Group!K9/Krikri_Group!K$3)</f>
        <v>0.10036398593716223</v>
      </c>
      <c r="K10" s="146">
        <f>ABS(Krikri_Group!L9/Krikri_Group!L$3)</f>
        <v>7.8389894569629304E-2</v>
      </c>
      <c r="L10" s="146">
        <f>ABS(Krikri_Group!M9/Krikri_Group!M$3)</f>
        <v>5.8777046788552736E-2</v>
      </c>
      <c r="M10" s="146">
        <f>ABS(Krikri_Group!N9/Krikri_Group!N$3)</f>
        <v>7.2666960593957372E-2</v>
      </c>
    </row>
    <row r="11" spans="1:13">
      <c r="A11" s="8" t="str">
        <f>Krikri_Group!B10</f>
        <v>Net Financial Profit/Loss</v>
      </c>
      <c r="B11" s="115">
        <f>ABS(Krikri_Group!C10/Krikri_Group!$C$3)</f>
        <v>2.5109957557454322E-3</v>
      </c>
      <c r="C11" s="115">
        <f>ABS(Krikri_Group!D10/Krikri_Group!D$3)</f>
        <v>3.9051806838704805E-4</v>
      </c>
      <c r="D11" s="115">
        <f>ABS(Krikri_Group!E10/Krikri_Group!E$3)</f>
        <v>1.3284919539173277E-3</v>
      </c>
      <c r="E11" s="115">
        <f>ABS(Krikri_Group!F10/Krikri_Group!F$3)</f>
        <v>2.3154215733088138E-3</v>
      </c>
      <c r="F11" s="115">
        <f>ABS(Krikri_Group!G10/Krikri_Group!G$3)</f>
        <v>2.2650925617662089E-3</v>
      </c>
      <c r="G11" s="115">
        <f>ABS(Krikri_Group!H10/Krikri_Group!H$3)</f>
        <v>1.1669814986133152E-3</v>
      </c>
      <c r="H11" s="115">
        <f>ABS(Krikri_Group!I10/Krikri_Group!I$3)</f>
        <v>1.7873561860637874E-3</v>
      </c>
      <c r="I11" s="115">
        <f>ABS(Krikri_Group!J10/Krikri_Group!J$3)</f>
        <v>2.6242493456023462E-3</v>
      </c>
      <c r="J11" s="115">
        <f>ABS(Krikri_Group!K10/Krikri_Group!K$3)</f>
        <v>1.9577813008116508E-3</v>
      </c>
      <c r="K11" s="115">
        <f>ABS(Krikri_Group!L10/Krikri_Group!L$3)</f>
        <v>5.1065074489250915E-5</v>
      </c>
      <c r="L11" s="115">
        <f>ABS(Krikri_Group!M10/Krikri_Group!M$3)</f>
        <v>2.9234096231686886E-4</v>
      </c>
      <c r="M11" s="115">
        <f>ABS(Krikri_Group!N10/Krikri_Group!N$3)</f>
        <v>8.5167170076150545E-3</v>
      </c>
    </row>
    <row r="12" spans="1:13">
      <c r="A12" s="8" t="str">
        <f>Krikri_Group!B11</f>
        <v>Net Investment Profit/Loss</v>
      </c>
      <c r="B12" s="115">
        <f>ABS(Krikri_Group!C11/Krikri_Group!$C$3)</f>
        <v>0</v>
      </c>
      <c r="C12" s="115">
        <f>ABS(Krikri_Group!D11/Krikri_Group!D$3)</f>
        <v>0</v>
      </c>
      <c r="D12" s="115">
        <f>ABS(Krikri_Group!E11/Krikri_Group!E$3)</f>
        <v>0</v>
      </c>
      <c r="E12" s="115">
        <f>ABS(Krikri_Group!F11/Krikri_Group!F$3)</f>
        <v>0</v>
      </c>
      <c r="F12" s="115">
        <f>ABS(Krikri_Group!G11/Krikri_Group!G$3)</f>
        <v>0</v>
      </c>
      <c r="G12" s="115">
        <f>ABS(Krikri_Group!H11/Krikri_Group!H$3)</f>
        <v>0</v>
      </c>
      <c r="H12" s="115">
        <f>ABS(Krikri_Group!I11/Krikri_Group!I$3)</f>
        <v>1.305598900244968E-3</v>
      </c>
      <c r="I12" s="115">
        <f>ABS(Krikri_Group!J11/Krikri_Group!J$3)</f>
        <v>7.0005587697322021E-3</v>
      </c>
      <c r="J12" s="115">
        <f>ABS(Krikri_Group!K11/Krikri_Group!K$3)</f>
        <v>1.6922468302265244E-3</v>
      </c>
      <c r="K12" s="115">
        <f>ABS(Krikri_Group!L11/Krikri_Group!L$3)</f>
        <v>0</v>
      </c>
      <c r="L12" s="115">
        <f>ABS(Krikri_Group!M11/Krikri_Group!M$3)</f>
        <v>1.2817039716581957E-3</v>
      </c>
      <c r="M12" s="115">
        <f>ABS(Krikri_Group!N11/Krikri_Group!N$3)</f>
        <v>0</v>
      </c>
    </row>
    <row r="13" spans="1:13">
      <c r="A13" s="138" t="str">
        <f>Krikri_Group!B12</f>
        <v>Earnings before taxes</v>
      </c>
      <c r="B13" s="146">
        <f>ABS(Krikri_Group!C12/Krikri_Group!$C$3)</f>
        <v>9.0437952994943893E-2</v>
      </c>
      <c r="C13" s="146">
        <f>ABS(Krikri_Group!D12/Krikri_Group!D$3)</f>
        <v>0.10145402460614583</v>
      </c>
      <c r="D13" s="146">
        <f>ABS(Krikri_Group!E12/Krikri_Group!E$3)</f>
        <v>0.11069603078777894</v>
      </c>
      <c r="E13" s="146">
        <f>ABS(Krikri_Group!F12/Krikri_Group!F$3)</f>
        <v>9.7142696178125709E-2</v>
      </c>
      <c r="F13" s="146">
        <f>ABS(Krikri_Group!G12/Krikri_Group!G$3)</f>
        <v>8.8206688179991777E-2</v>
      </c>
      <c r="G13" s="146">
        <f>ABS(Krikri_Group!H12/Krikri_Group!H$3)</f>
        <v>9.1920958467025124E-2</v>
      </c>
      <c r="H13" s="146">
        <f>ABS(Krikri_Group!I12/Krikri_Group!I$3)</f>
        <v>6.4267718649253167E-2</v>
      </c>
      <c r="I13" s="146">
        <f>ABS(Krikri_Group!J12/Krikri_Group!J$3)</f>
        <v>4.9062796270434868E-2</v>
      </c>
      <c r="J13" s="146">
        <f>ABS(Krikri_Group!K12/Krikri_Group!K$3)</f>
        <v>0.10062952040774735</v>
      </c>
      <c r="K13" s="146">
        <f>ABS(Krikri_Group!L12/Krikri_Group!L$3)</f>
        <v>7.833884417322988E-2</v>
      </c>
      <c r="L13" s="146">
        <f>ABS(Krikri_Group!M12/Krikri_Group!M$3)</f>
        <v>6.0351104684351085E-2</v>
      </c>
      <c r="M13" s="146">
        <f>ABS(Krikri_Group!N12/Krikri_Group!N$3)</f>
        <v>6.4150228650000557E-2</v>
      </c>
    </row>
    <row r="14" spans="1:13">
      <c r="A14" s="139" t="str">
        <f>Krikri_Group!B13</f>
        <v>Income Taxes</v>
      </c>
      <c r="B14" s="115">
        <f>ABS(Krikri_Group!C13/Krikri_Group!$C$3)</f>
        <v>1.6436608892999787E-2</v>
      </c>
      <c r="C14" s="115">
        <f>ABS(Krikri_Group!D13/Krikri_Group!D$3)</f>
        <v>3.3775182188561154E-2</v>
      </c>
      <c r="D14" s="115">
        <f>ABS(Krikri_Group!E13/Krikri_Group!E$3)</f>
        <v>3.9825519420024429E-2</v>
      </c>
      <c r="E14" s="115">
        <f>ABS(Krikri_Group!F13/Krikri_Group!F$3)</f>
        <v>2.3987595495131343E-2</v>
      </c>
      <c r="F14" s="115">
        <f>ABS(Krikri_Group!G13/Krikri_Group!G$3)</f>
        <v>2.3436818740475658E-2</v>
      </c>
      <c r="G14" s="115">
        <f>ABS(Krikri_Group!H13/Krikri_Group!H$3)</f>
        <v>1.0939234287633513E-2</v>
      </c>
      <c r="H14" s="115">
        <f>ABS(Krikri_Group!I13/Krikri_Group!I$3)</f>
        <v>7.4042982276133137E-3</v>
      </c>
      <c r="I14" s="115">
        <f>ABS(Krikri_Group!J13/Krikri_Group!J$3)</f>
        <v>6.5939587617542504E-3</v>
      </c>
      <c r="J14" s="115">
        <f>ABS(Krikri_Group!K13/Krikri_Group!K$3)</f>
        <v>1.0247074040659759E-2</v>
      </c>
      <c r="K14" s="115">
        <f>ABS(Krikri_Group!L13/Krikri_Group!L$3)</f>
        <v>3.2232498124580462E-3</v>
      </c>
      <c r="L14" s="115">
        <f>ABS(Krikri_Group!M13/Krikri_Group!M$3)</f>
        <v>1.4144084146082859E-2</v>
      </c>
      <c r="M14" s="115">
        <f>ABS(Krikri_Group!N13/Krikri_Group!N$3)</f>
        <v>6.7454909200634176E-3</v>
      </c>
    </row>
    <row r="15" spans="1:13" ht="15.75" thickBot="1">
      <c r="A15" s="140" t="str">
        <f>Krikri_Group!B14</f>
        <v>Net earnings for the period (A)</v>
      </c>
      <c r="B15" s="147">
        <f>ABS(Krikri_Group!C14/Krikri_Group!$C$3)</f>
        <v>0.10687456188794367</v>
      </c>
      <c r="C15" s="147">
        <f>ABS(Krikri_Group!D14/Krikri_Group!D$3)</f>
        <v>6.7678842417584692E-2</v>
      </c>
      <c r="D15" s="147">
        <f>ABS(Krikri_Group!E14/Krikri_Group!E$3)</f>
        <v>7.0870511367754505E-2</v>
      </c>
      <c r="E15" s="147">
        <f>ABS(Krikri_Group!F14/Krikri_Group!F$3)</f>
        <v>7.315510068299437E-2</v>
      </c>
      <c r="F15" s="147">
        <f>ABS(Krikri_Group!G14/Krikri_Group!G$3)</f>
        <v>6.4769894605813116E-2</v>
      </c>
      <c r="G15" s="147">
        <f>ABS(Krikri_Group!H14/Krikri_Group!H$3)</f>
        <v>8.0981724179391604E-2</v>
      </c>
      <c r="H15" s="147">
        <f>ABS(Krikri_Group!I14/Krikri_Group!I$3)</f>
        <v>5.686342042163986E-2</v>
      </c>
      <c r="I15" s="147">
        <f>ABS(Krikri_Group!J14/Krikri_Group!J$3)</f>
        <v>4.2468837508680614E-2</v>
      </c>
      <c r="J15" s="147">
        <f>ABS(Krikri_Group!K14/Krikri_Group!K$3)</f>
        <v>9.0382463230701884E-2</v>
      </c>
      <c r="K15" s="147">
        <f>ABS(Krikri_Group!L14/Krikri_Group!L$3)</f>
        <v>7.5115594360771837E-2</v>
      </c>
      <c r="L15" s="147">
        <f>ABS(Krikri_Group!M14/Krikri_Group!M$3)</f>
        <v>4.620702053826823E-2</v>
      </c>
      <c r="M15" s="147">
        <f>ABS(Krikri_Group!N14/Krikri_Group!N$3)</f>
        <v>5.7404737729937143E-2</v>
      </c>
    </row>
    <row r="16" spans="1:13" ht="15.75" thickTop="1">
      <c r="A16" s="141" t="str">
        <f>Krikri_Group!B15</f>
        <v>Other comprehensive income after tax (B)</v>
      </c>
      <c r="B16" s="144">
        <f>ABS(Krikri_Group!C15/Krikri_Group!$C$3)</f>
        <v>0</v>
      </c>
      <c r="C16" s="144">
        <f>ABS(Krikri_Group!D15/Krikri_Group!D$3)</f>
        <v>0</v>
      </c>
      <c r="D16" s="144">
        <f>ABS(Krikri_Group!E15/Krikri_Group!E$3)</f>
        <v>0</v>
      </c>
      <c r="E16" s="144">
        <f>ABS(Krikri_Group!F15/Krikri_Group!F$3)</f>
        <v>0</v>
      </c>
      <c r="F16" s="144">
        <f>ABS(Krikri_Group!G15/Krikri_Group!G$3)</f>
        <v>1.4084569780768584E-3</v>
      </c>
      <c r="G16" s="144">
        <f>ABS(Krikri_Group!H15/Krikri_Group!H$3)</f>
        <v>1.448293200126794E-5</v>
      </c>
      <c r="H16" s="144">
        <f>ABS(Krikri_Group!I15/Krikri_Group!I$3)</f>
        <v>3.8373831322232738E-3</v>
      </c>
      <c r="I16" s="144">
        <f>ABS(Krikri_Group!J15/Krikri_Group!J$3)</f>
        <v>4.0912573316740362E-6</v>
      </c>
      <c r="J16" s="144">
        <f>ABS(Krikri_Group!K15/Krikri_Group!K$3)</f>
        <v>4.0792408419064998E-3</v>
      </c>
      <c r="K16" s="144">
        <f>ABS(Krikri_Group!L15/Krikri_Group!L$3)</f>
        <v>3.3134613525014314E-3</v>
      </c>
      <c r="L16" s="144">
        <f>ABS(Krikri_Group!M15/Krikri_Group!M$3)</f>
        <v>1.604803340624791E-4</v>
      </c>
      <c r="M16" s="144">
        <f>ABS(Krikri_Group!N15/Krikri_Group!N$3)</f>
        <v>3.361124986142809E-4</v>
      </c>
    </row>
    <row r="17" spans="1:32" ht="15.75" thickBot="1">
      <c r="A17" s="142" t="str">
        <f>Krikri_Group!B16</f>
        <v>Total comprehensive income after tax (A+B)</v>
      </c>
      <c r="B17" s="148">
        <f>ABS(Krikri_Group!C16/Krikri_Group!$C$3)</f>
        <v>0.10687456188794367</v>
      </c>
      <c r="C17" s="148">
        <f>ABS(Krikri_Group!D16/Krikri_Group!D$3)</f>
        <v>6.7678842417584692E-2</v>
      </c>
      <c r="D17" s="148">
        <f>ABS(Krikri_Group!E16/Krikri_Group!E$3)</f>
        <v>7.0870511367754505E-2</v>
      </c>
      <c r="E17" s="148">
        <f>ABS(Krikri_Group!F16/Krikri_Group!F$3)</f>
        <v>7.315510068299437E-2</v>
      </c>
      <c r="F17" s="148">
        <f>ABS(Krikri_Group!G16/Krikri_Group!G$3)</f>
        <v>6.3361437627736258E-2</v>
      </c>
      <c r="G17" s="148">
        <f>ABS(Krikri_Group!H16/Krikri_Group!H$3)</f>
        <v>8.0996207111392882E-2</v>
      </c>
      <c r="H17" s="148">
        <f>ABS(Krikri_Group!I16/Krikri_Group!I$3)</f>
        <v>5.3026037289416586E-2</v>
      </c>
      <c r="I17" s="148">
        <f>ABS(Krikri_Group!J16/Krikri_Group!J$3)</f>
        <v>4.2472928766012288E-2</v>
      </c>
      <c r="J17" s="148">
        <f>ABS(Krikri_Group!K16/Krikri_Group!K$3)</f>
        <v>8.6303222388795384E-2</v>
      </c>
      <c r="K17" s="148">
        <f>ABS(Krikri_Group!L16/Krikri_Group!L$3)</f>
        <v>7.1802133008270402E-2</v>
      </c>
      <c r="L17" s="148">
        <f>ABS(Krikri_Group!M16/Krikri_Group!M$3)</f>
        <v>4.6367500872330707E-2</v>
      </c>
      <c r="M17" s="148">
        <f>ABS(Krikri_Group!N16/Krikri_Group!N$3)</f>
        <v>5.7740850228551424E-2</v>
      </c>
      <c r="O17" s="133"/>
    </row>
    <row r="18" spans="1:32">
      <c r="A18" s="5"/>
      <c r="B18" s="21"/>
      <c r="C18" s="7"/>
      <c r="D18" s="7"/>
      <c r="E18" s="7"/>
      <c r="F18" s="7"/>
      <c r="G18" s="7"/>
      <c r="H18" s="7"/>
      <c r="I18" s="7"/>
      <c r="J18" s="7"/>
      <c r="K18" s="7"/>
      <c r="L18" s="7"/>
      <c r="M18" s="7"/>
      <c r="O18" s="115"/>
    </row>
    <row r="19" spans="1:32">
      <c r="B19" s="49"/>
      <c r="C19" s="49"/>
      <c r="D19" s="49"/>
      <c r="E19" s="49"/>
      <c r="F19" s="49"/>
      <c r="G19" s="49"/>
      <c r="H19" s="49"/>
      <c r="I19" s="49"/>
      <c r="J19" s="49"/>
      <c r="K19" s="49"/>
      <c r="L19" s="49"/>
      <c r="M19" s="49"/>
    </row>
    <row r="20" spans="1:32">
      <c r="A20" s="3" t="str">
        <f>Krikri_Group!B20</f>
        <v>ΕΒΙΤDA</v>
      </c>
      <c r="B20" s="115">
        <f>Krikri_Group!C20/Krikri_Group!$C$3</f>
        <v>0.15251160138694425</v>
      </c>
      <c r="C20" s="115">
        <f>Krikri_Group!D20/Krikri_Group!D$3</f>
        <v>0.18233481330051968</v>
      </c>
      <c r="D20" s="115">
        <f>Krikri_Group!E20/Krikri_Group!E$3</f>
        <v>0.18833621187988242</v>
      </c>
      <c r="E20" s="115">
        <f>Krikri_Group!F20/Krikri_Group!F$3</f>
        <v>0.13472090985813007</v>
      </c>
      <c r="F20" s="115">
        <f>Krikri_Group!G20/Krikri_Group!G$3</f>
        <v>0.13541571690110374</v>
      </c>
      <c r="G20" s="115">
        <f>Krikri_Group!H20/Krikri_Group!H$3</f>
        <v>0.14598974320246194</v>
      </c>
      <c r="H20" s="115">
        <f>Krikri_Group!I20/Krikri_Group!I$3</f>
        <v>0.11483441434029371</v>
      </c>
      <c r="I20" s="115">
        <f>Krikri_Group!J20/Krikri_Group!J$3</f>
        <v>0.10791609657813708</v>
      </c>
      <c r="J20" s="115">
        <f>Krikri_Group!K20/Krikri_Group!K$3</f>
        <v>0.13149995154240435</v>
      </c>
      <c r="K20" s="115">
        <f>Krikri_Group!L20/Krikri_Group!L$3</f>
        <v>0.11108393055055929</v>
      </c>
      <c r="L20" s="115">
        <f>Krikri_Group!M20/Krikri_Group!M$3</f>
        <v>7.9919893339748568E-2</v>
      </c>
      <c r="M20" s="115">
        <f>Krikri_Group!N20/Krikri_Group!N$3</f>
        <v>0.10920625621221124</v>
      </c>
    </row>
    <row r="21" spans="1:32" ht="30" customHeight="1"/>
    <row r="22" spans="1:32" ht="30" customHeight="1">
      <c r="A22" s="235" t="str">
        <f>Krikri_Group!A23</f>
        <v>Balance Sheet</v>
      </c>
      <c r="B22" s="235"/>
      <c r="C22" s="235"/>
      <c r="D22" s="235"/>
      <c r="E22" s="235"/>
      <c r="F22" s="235"/>
      <c r="G22" s="235"/>
      <c r="H22" s="235"/>
      <c r="I22" s="235"/>
      <c r="J22" s="235"/>
      <c r="K22" s="235"/>
      <c r="L22" s="235"/>
      <c r="M22" s="235"/>
    </row>
    <row r="23" spans="1:32" ht="30" customHeight="1">
      <c r="A23" s="63"/>
      <c r="B23" s="63">
        <v>2004</v>
      </c>
      <c r="C23" s="63">
        <v>2005</v>
      </c>
      <c r="D23" s="63">
        <v>2006</v>
      </c>
      <c r="E23" s="63">
        <v>2007</v>
      </c>
      <c r="F23" s="63">
        <v>2008</v>
      </c>
      <c r="G23" s="63">
        <v>2009</v>
      </c>
      <c r="H23" s="63">
        <v>2010</v>
      </c>
      <c r="I23" s="63">
        <v>2011</v>
      </c>
      <c r="J23" s="63">
        <v>2012</v>
      </c>
      <c r="K23" s="63">
        <v>2013</v>
      </c>
      <c r="L23" s="63">
        <v>2014</v>
      </c>
      <c r="M23" s="63">
        <v>2015</v>
      </c>
    </row>
    <row r="24" spans="1:32">
      <c r="A24" s="67" t="str">
        <f>Krikri_Group!B25</f>
        <v>ASSETS</v>
      </c>
      <c r="B24" s="67"/>
      <c r="C24" s="67"/>
      <c r="D24" s="67"/>
      <c r="E24" s="67"/>
      <c r="F24" s="67"/>
      <c r="G24" s="67"/>
      <c r="H24" s="67"/>
      <c r="I24" s="67"/>
      <c r="J24" s="67"/>
      <c r="K24" s="67"/>
      <c r="L24" s="67"/>
      <c r="M24" s="67"/>
    </row>
    <row r="25" spans="1:32">
      <c r="A25" s="3" t="str">
        <f>Krikri_Group!B26</f>
        <v>Fixed Assets</v>
      </c>
      <c r="B25" s="46"/>
      <c r="C25" s="46"/>
      <c r="D25" s="46"/>
      <c r="E25" s="46"/>
      <c r="F25" s="46"/>
      <c r="G25" s="46"/>
      <c r="H25" s="46"/>
      <c r="I25" s="46"/>
      <c r="J25" s="46"/>
      <c r="K25" s="46"/>
      <c r="L25" s="46"/>
      <c r="M25" s="46"/>
    </row>
    <row r="26" spans="1:32">
      <c r="A26" t="str">
        <f>Krikri_Group!B28</f>
        <v>Tangible Assets</v>
      </c>
      <c r="B26" s="51">
        <f>Krikri_Group!C28/Krikri_Group!C$96</f>
        <v>0.54470348452237038</v>
      </c>
      <c r="C26" s="51">
        <f>Krikri_Group!D28/Krikri_Group!D$96</f>
        <v>0.45944613345023033</v>
      </c>
      <c r="D26" s="51">
        <f>Krikri_Group!E28/Krikri_Group!E$96</f>
        <v>0.44499338437105856</v>
      </c>
      <c r="E26" s="51">
        <f>Krikri_Group!F28/Krikri_Group!F$96</f>
        <v>0.46715581705813608</v>
      </c>
      <c r="F26" s="51">
        <f>Krikri_Group!G28/Krikri_Group!G$96</f>
        <v>0.46419178447080323</v>
      </c>
      <c r="G26" s="51">
        <f>Krikri_Group!H28/Krikri_Group!H$96</f>
        <v>0.46631832926246491</v>
      </c>
      <c r="H26" s="51">
        <f>Krikri_Group!I28/Krikri_Group!I$96</f>
        <v>0.49055959312747066</v>
      </c>
      <c r="I26" s="51">
        <f>Krikri_Group!J28/Krikri_Group!J$96</f>
        <v>0.43489197299473209</v>
      </c>
      <c r="J26" s="51">
        <f>Krikri_Group!K28/Krikri_Group!K$96</f>
        <v>0.38208124406680133</v>
      </c>
      <c r="K26" s="51">
        <f>Krikri_Group!L28/Krikri_Group!L$96</f>
        <v>0.2443312048734072</v>
      </c>
      <c r="L26" s="51">
        <f>Krikri_Group!M28/Krikri_Group!M$96</f>
        <v>0.53357777256719363</v>
      </c>
      <c r="M26" s="51">
        <f>Krikri_Group!N28/Krikri_Group!N$96</f>
        <v>0.53555449438552016</v>
      </c>
    </row>
    <row r="27" spans="1:32">
      <c r="A27" t="str">
        <f>Krikri_Group!B48</f>
        <v>Investment  in PP&amp;E</v>
      </c>
      <c r="B27" s="51" t="s">
        <v>186</v>
      </c>
      <c r="C27" s="51" t="s">
        <v>186</v>
      </c>
      <c r="D27" s="51" t="s">
        <v>186</v>
      </c>
      <c r="E27" s="51" t="s">
        <v>186</v>
      </c>
      <c r="F27" s="54" t="s">
        <v>186</v>
      </c>
      <c r="G27" s="53">
        <f>Krikri_Group!H48/Krikri_Group!H$96</f>
        <v>3.0172318743174795E-3</v>
      </c>
      <c r="H27" s="53">
        <f>Krikri_Group!I48/Krikri_Group!I$96</f>
        <v>2.9473402442846716E-3</v>
      </c>
      <c r="I27" s="53">
        <f>Krikri_Group!J48/Krikri_Group!J$96</f>
        <v>2.6680345852391802E-3</v>
      </c>
      <c r="J27" s="53">
        <f>Krikri_Group!K48/Krikri_Group!K$96</f>
        <v>2.5539968923682264E-3</v>
      </c>
      <c r="K27" s="53">
        <f>Krikri_Group!L48/Krikri_Group!L$96</f>
        <v>1.9971211612934549E-3</v>
      </c>
      <c r="L27" s="53">
        <f>Krikri_Group!M48/Krikri_Group!M$96</f>
        <v>1.6838641941269632E-3</v>
      </c>
      <c r="M27" s="53">
        <f>Krikri_Group!N48/Krikri_Group!N$96</f>
        <v>1.6647583107301533E-3</v>
      </c>
    </row>
    <row r="28" spans="1:32">
      <c r="A28" t="str">
        <f>Krikri_Group!B58</f>
        <v>Intangible Assets</v>
      </c>
      <c r="B28" s="53">
        <f>Krikri_Group!C58/Krikri_Group!C$96</f>
        <v>6.0074830094918943E-3</v>
      </c>
      <c r="C28" s="53">
        <f>Krikri_Group!D58/Krikri_Group!D$96</f>
        <v>4.2772717574243238E-3</v>
      </c>
      <c r="D28" s="53">
        <f>Krikri_Group!E58/Krikri_Group!E$96</f>
        <v>2.399773269175082E-3</v>
      </c>
      <c r="E28" s="53">
        <f>Krikri_Group!F58/Krikri_Group!F$96</f>
        <v>2.484315981620501E-3</v>
      </c>
      <c r="F28" s="53">
        <f>Krikri_Group!G58/Krikri_Group!G$96</f>
        <v>2.4763040925029076E-3</v>
      </c>
      <c r="G28" s="53">
        <f>Krikri_Group!H58/Krikri_Group!H$96</f>
        <v>2.1692731592646165E-3</v>
      </c>
      <c r="H28" s="53">
        <f>Krikri_Group!I58/Krikri_Group!I$96</f>
        <v>2.6196607255975384E-3</v>
      </c>
      <c r="I28" s="53">
        <f>Krikri_Group!J58/Krikri_Group!J$96</f>
        <v>1.9554028189564762E-3</v>
      </c>
      <c r="J28" s="53">
        <f>Krikri_Group!K58/Krikri_Group!K$96</f>
        <v>1.6119080393200943E-3</v>
      </c>
      <c r="K28" s="53">
        <f>Krikri_Group!L58/Krikri_Group!L$96</f>
        <v>3.1399756537535597E-3</v>
      </c>
      <c r="L28" s="53">
        <f>Krikri_Group!M58/Krikri_Group!M$96</f>
        <v>3.3735144245459316E-3</v>
      </c>
      <c r="M28" s="53">
        <f>Krikri_Group!N58/Krikri_Group!N$96</f>
        <v>8.5187729404739565E-3</v>
      </c>
    </row>
    <row r="29" spans="1:32">
      <c r="A29" t="str">
        <f>Krikri_Group!B68</f>
        <v>Investment in  Associates</v>
      </c>
      <c r="B29" s="51" t="s">
        <v>186</v>
      </c>
      <c r="C29" s="51" t="s">
        <v>186</v>
      </c>
      <c r="D29" s="51" t="s">
        <v>186</v>
      </c>
      <c r="E29" s="51" t="s">
        <v>186</v>
      </c>
      <c r="F29" s="51" t="s">
        <v>186</v>
      </c>
      <c r="G29" s="51" t="s">
        <v>186</v>
      </c>
      <c r="H29" s="53">
        <f>Krikri_Group!I68/Krikri_Group!I$96</f>
        <v>5.2588511140898775E-3</v>
      </c>
      <c r="I29" s="53">
        <f>Krikri_Group!J68/Krikri_Group!J$96</f>
        <v>5.190714846589116E-4</v>
      </c>
      <c r="J29" s="51" t="s">
        <v>186</v>
      </c>
      <c r="K29" s="51" t="s">
        <v>186</v>
      </c>
      <c r="L29" s="51" t="s">
        <v>186</v>
      </c>
      <c r="M29" s="51" t="s">
        <v>186</v>
      </c>
      <c r="U29" s="106"/>
      <c r="V29" s="106"/>
      <c r="W29" s="106"/>
      <c r="X29" s="106"/>
      <c r="Y29" s="106"/>
      <c r="Z29" s="106"/>
      <c r="AA29" s="106"/>
      <c r="AB29" s="106"/>
      <c r="AC29" s="106"/>
      <c r="AD29" s="106"/>
      <c r="AE29" s="106"/>
      <c r="AF29" s="106"/>
    </row>
    <row r="30" spans="1:32">
      <c r="A30" t="str">
        <f>Krikri_Group!B69</f>
        <v>Other Long-term Claims</v>
      </c>
      <c r="B30" s="53">
        <f>Krikri_Group!C69/Krikri_Group!C$96</f>
        <v>7.3834042395474987E-4</v>
      </c>
      <c r="C30" s="53">
        <f>Krikri_Group!D69/Krikri_Group!D$96</f>
        <v>6.6889422293762665E-4</v>
      </c>
      <c r="D30" s="53">
        <f>Krikri_Group!E69/Krikri_Group!E$96</f>
        <v>9.8997832731264842E-4</v>
      </c>
      <c r="E30" s="53">
        <f>Krikri_Group!F69/Krikri_Group!F$96</f>
        <v>8.6816400913750135E-4</v>
      </c>
      <c r="F30" s="53">
        <f>Krikri_Group!G69/Krikri_Group!G$96</f>
        <v>7.2822436391453834E-4</v>
      </c>
      <c r="G30" s="53">
        <f>Krikri_Group!H69/Krikri_Group!H$96</f>
        <v>1.3053122081903234E-3</v>
      </c>
      <c r="H30" s="53">
        <f>Krikri_Group!I69/Krikri_Group!I$96</f>
        <v>1.2569545971756648E-3</v>
      </c>
      <c r="I30" s="53">
        <f>Krikri_Group!J69/Krikri_Group!J$96</f>
        <v>1.1488630695357159E-3</v>
      </c>
      <c r="J30" s="53">
        <f>Krikri_Group!K69/Krikri_Group!K$96</f>
        <v>1.447879506792481E-3</v>
      </c>
      <c r="K30" s="53">
        <f>Krikri_Group!L69/Krikri_Group!L$96</f>
        <v>1.1732659187615902E-3</v>
      </c>
      <c r="L30" s="53">
        <f>Krikri_Group!M69/Krikri_Group!M$96</f>
        <v>1.028865031825894E-3</v>
      </c>
      <c r="M30" s="53">
        <f>Krikri_Group!N69/Krikri_Group!N$96</f>
        <v>1.7167026604716753E-3</v>
      </c>
    </row>
    <row r="31" spans="1:32">
      <c r="A31" s="105"/>
      <c r="B31" s="105">
        <f>Krikri_Group!C70/Krikri_Group!C$96</f>
        <v>0.55144930795581704</v>
      </c>
      <c r="C31" s="105">
        <f>Krikri_Group!D70/Krikri_Group!D$96</f>
        <v>0.46439229943059229</v>
      </c>
      <c r="D31" s="105">
        <f>Krikri_Group!E70/Krikri_Group!E$96</f>
        <v>0.44838313596754631</v>
      </c>
      <c r="E31" s="105">
        <f>Krikri_Group!F70/Krikri_Group!F$96</f>
        <v>0.47050829704889408</v>
      </c>
      <c r="F31" s="105">
        <f>Krikri_Group!G70/Krikri_Group!G$96</f>
        <v>0.46739631292722067</v>
      </c>
      <c r="G31" s="105">
        <f>Krikri_Group!H70/Krikri_Group!H$96</f>
        <v>0.47281014650423736</v>
      </c>
      <c r="H31" s="105">
        <f>Krikri_Group!I70/Krikri_Group!I$96</f>
        <v>0.50264239980861836</v>
      </c>
      <c r="I31" s="105">
        <f>Krikri_Group!J70/Krikri_Group!J$96</f>
        <v>0.44118334495312239</v>
      </c>
      <c r="J31" s="105">
        <f>Krikri_Group!K70/Krikri_Group!K$96</f>
        <v>0.38769502850528215</v>
      </c>
      <c r="K31" s="105">
        <f>Krikri_Group!L70/Krikri_Group!L$96</f>
        <v>0.25064156760721584</v>
      </c>
      <c r="L31" s="105">
        <f>Krikri_Group!M70/Krikri_Group!M$96</f>
        <v>0.53966401621769244</v>
      </c>
      <c r="M31" s="105">
        <f>Krikri_Group!N70/Krikri_Group!N$96</f>
        <v>0.54745474264250105</v>
      </c>
    </row>
    <row r="32" spans="1:32">
      <c r="B32" s="51"/>
      <c r="C32" s="62"/>
      <c r="D32" s="62"/>
      <c r="E32" s="62"/>
      <c r="F32" s="62"/>
      <c r="G32" s="62"/>
      <c r="H32" s="62"/>
      <c r="I32" s="62"/>
      <c r="J32" s="62"/>
      <c r="K32" s="62"/>
      <c r="L32" s="62"/>
      <c r="M32" s="62"/>
    </row>
    <row r="33" spans="1:13">
      <c r="A33" s="3" t="str">
        <f>Krikri_Group!B72</f>
        <v>Current Assets</v>
      </c>
      <c r="B33" s="51"/>
      <c r="C33" s="46"/>
      <c r="D33" s="46"/>
      <c r="E33" s="46"/>
      <c r="F33" s="46"/>
      <c r="G33" s="46"/>
      <c r="H33" s="46"/>
      <c r="I33" s="46"/>
      <c r="J33" s="46"/>
      <c r="K33" s="46"/>
      <c r="L33" s="46"/>
      <c r="M33" s="46"/>
    </row>
    <row r="34" spans="1:13">
      <c r="A34" t="str">
        <f>Krikri_Group!B73</f>
        <v>Inventory</v>
      </c>
      <c r="B34" s="51">
        <f>Krikri_Group!C73/Krikri_Group!C$96</f>
        <v>9.779986592044633E-2</v>
      </c>
      <c r="C34" s="51">
        <f>Krikri_Group!D73/Krikri_Group!D$96</f>
        <v>0.1048842283278307</v>
      </c>
      <c r="D34" s="51">
        <f>Krikri_Group!E73/Krikri_Group!E$96</f>
        <v>8.0953340363835141E-2</v>
      </c>
      <c r="E34" s="51">
        <f>Krikri_Group!F73/Krikri_Group!F$96</f>
        <v>9.2851884235069584E-2</v>
      </c>
      <c r="F34" s="51">
        <f>Krikri_Group!G73/Krikri_Group!G$96</f>
        <v>0.10423016620075853</v>
      </c>
      <c r="G34" s="51">
        <f>Krikri_Group!H73/Krikri_Group!H$96</f>
        <v>0.11148098114845285</v>
      </c>
      <c r="H34" s="51">
        <f>Krikri_Group!I73/Krikri_Group!I$96</f>
        <v>9.7460870681537429E-2</v>
      </c>
      <c r="I34" s="51">
        <f>Krikri_Group!J73/Krikri_Group!J$96</f>
        <v>0.10869277772912528</v>
      </c>
      <c r="J34" s="51">
        <f>Krikri_Group!K73/Krikri_Group!K$96</f>
        <v>0.1194276702696834</v>
      </c>
      <c r="K34" s="51">
        <f>Krikri_Group!L73/Krikri_Group!L$96</f>
        <v>7.9921376347798556E-2</v>
      </c>
      <c r="L34" s="51">
        <f>Krikri_Group!M73/Krikri_Group!M$96</f>
        <v>0.11390332900448948</v>
      </c>
      <c r="M34" s="51">
        <f>Krikri_Group!N73/Krikri_Group!N$96</f>
        <v>9.8644931004677167E-2</v>
      </c>
    </row>
    <row r="35" spans="1:13">
      <c r="A35" t="str">
        <f>Krikri_Group!B78</f>
        <v>Customers and other claims</v>
      </c>
      <c r="B35" s="51">
        <f>Krikri_Group!C78/Krikri_Group!C$96</f>
        <v>0.26043467055995673</v>
      </c>
      <c r="C35" s="51">
        <f>Krikri_Group!D78/Krikri_Group!D$96</f>
        <v>0.2806291630550467</v>
      </c>
      <c r="D35" s="51">
        <f>Krikri_Group!E78/Krikri_Group!E$96</f>
        <v>0.33544729000578577</v>
      </c>
      <c r="E35" s="51">
        <f>Krikri_Group!F78/Krikri_Group!F$96</f>
        <v>0.3776734574812694</v>
      </c>
      <c r="F35" s="51">
        <f>Krikri_Group!G78/Krikri_Group!G$96</f>
        <v>0.38685437598170114</v>
      </c>
      <c r="G35" s="51">
        <f>Krikri_Group!H78/Krikri_Group!H$96</f>
        <v>0.3194689823477303</v>
      </c>
      <c r="H35" s="51">
        <f>Krikri_Group!I78/Krikri_Group!I$96</f>
        <v>0.3477271273618544</v>
      </c>
      <c r="I35" s="51">
        <f>Krikri_Group!J78/Krikri_Group!J$96</f>
        <v>0.32085287890987457</v>
      </c>
      <c r="J35" s="51">
        <f>Krikri_Group!K78/Krikri_Group!K$96</f>
        <v>0.34155646306166343</v>
      </c>
      <c r="K35" s="51">
        <f>Krikri_Group!L78/Krikri_Group!L$96</f>
        <v>0.48333447259678841</v>
      </c>
      <c r="L35" s="51">
        <f>Krikri_Group!M78/Krikri_Group!M$96</f>
        <v>0.32604764057777885</v>
      </c>
      <c r="M35" s="51">
        <f>Krikri_Group!N78/Krikri_Group!N$96</f>
        <v>0.27563120848665956</v>
      </c>
    </row>
    <row r="36" spans="1:13">
      <c r="A36" t="str">
        <f>Krikri_Group!B90</f>
        <v>Cash and Cash Equiavalent</v>
      </c>
      <c r="B36" s="51">
        <f>Krikri_Group!C90/Krikri_Group!C$96</f>
        <v>8.5235957875388638E-2</v>
      </c>
      <c r="C36" s="51">
        <f>Krikri_Group!D90/Krikri_Group!D$96</f>
        <v>0.14998092951872957</v>
      </c>
      <c r="D36" s="51">
        <f>Krikri_Group!E90/Krikri_Group!E$96</f>
        <v>0.13521623366283278</v>
      </c>
      <c r="E36" s="51">
        <f>Krikri_Group!F90/Krikri_Group!F$96</f>
        <v>5.8966361234766958E-2</v>
      </c>
      <c r="F36" s="51">
        <f>Krikri_Group!G90/Krikri_Group!G$96</f>
        <v>4.1519144890319631E-2</v>
      </c>
      <c r="G36" s="51">
        <f>Krikri_Group!H90/Krikri_Group!H$96</f>
        <v>9.6239889999579512E-2</v>
      </c>
      <c r="H36" s="51">
        <f>Krikri_Group!I90/Krikri_Group!I$96</f>
        <v>5.2169602147989776E-2</v>
      </c>
      <c r="I36" s="51">
        <f>Krikri_Group!J90/Krikri_Group!J$96</f>
        <v>0.12927099840787779</v>
      </c>
      <c r="J36" s="51">
        <f>Krikri_Group!K90/Krikri_Group!K$96</f>
        <v>0.15132083816337102</v>
      </c>
      <c r="K36" s="51">
        <f>Krikri_Group!L90/Krikri_Group!L$96</f>
        <v>0.18610258344819719</v>
      </c>
      <c r="L36" s="51">
        <f>Krikri_Group!M90/Krikri_Group!M$96</f>
        <v>2.0385014200039214E-2</v>
      </c>
      <c r="M36" s="51">
        <f>Krikri_Group!N90/Krikri_Group!N$96</f>
        <v>7.8269117866162266E-2</v>
      </c>
    </row>
    <row r="37" spans="1:13">
      <c r="A37" t="str">
        <f>Krikri_Group!B93</f>
        <v>Valuation of Assets in Fair Value</v>
      </c>
      <c r="B37" s="53">
        <f>Krikri_Group!C93/Krikri_Group!C$96</f>
        <v>5.0801976883913169E-3</v>
      </c>
      <c r="C37" s="53">
        <f>Krikri_Group!D93/Krikri_Group!D$96</f>
        <v>1.133796678007453E-4</v>
      </c>
      <c r="D37" s="51" t="s">
        <v>186</v>
      </c>
      <c r="E37" s="51" t="s">
        <v>186</v>
      </c>
      <c r="F37" s="51" t="s">
        <v>186</v>
      </c>
      <c r="G37" s="51" t="s">
        <v>186</v>
      </c>
      <c r="H37" s="51" t="s">
        <v>186</v>
      </c>
      <c r="I37" s="51" t="s">
        <v>186</v>
      </c>
      <c r="J37" s="51" t="s">
        <v>186</v>
      </c>
      <c r="K37" s="51" t="s">
        <v>186</v>
      </c>
      <c r="L37" s="51" t="s">
        <v>186</v>
      </c>
      <c r="M37" s="51" t="s">
        <v>186</v>
      </c>
    </row>
    <row r="38" spans="1:13">
      <c r="A38" s="66"/>
      <c r="B38" s="105">
        <f>Krikri_Group!C94/Krikri_Group!C$96</f>
        <v>0.44855069204418302</v>
      </c>
      <c r="C38" s="105">
        <f>Krikri_Group!D94/Krikri_Group!D$96</f>
        <v>0.53560770056940765</v>
      </c>
      <c r="D38" s="105">
        <f>Krikri_Group!E94/Krikri_Group!E$96</f>
        <v>0.55161686403245369</v>
      </c>
      <c r="E38" s="105">
        <f>Krikri_Group!F94/Krikri_Group!F$96</f>
        <v>0.52949170295110592</v>
      </c>
      <c r="F38" s="105">
        <f>Krikri_Group!G94/Krikri_Group!G$96</f>
        <v>0.53260368707277927</v>
      </c>
      <c r="G38" s="105">
        <f>Krikri_Group!H94/Krikri_Group!H$96</f>
        <v>0.52718985349576264</v>
      </c>
      <c r="H38" s="105">
        <f>Krikri_Group!I94/Krikri_Group!I$96</f>
        <v>0.49735760019138159</v>
      </c>
      <c r="I38" s="105">
        <f>Krikri_Group!J94/Krikri_Group!J$96</f>
        <v>0.55881665504687761</v>
      </c>
      <c r="J38" s="105">
        <f>Krikri_Group!K94/Krikri_Group!K$96</f>
        <v>0.61230497149471785</v>
      </c>
      <c r="K38" s="105">
        <f>Krikri_Group!L94/Krikri_Group!L$96</f>
        <v>0.74935843239278421</v>
      </c>
      <c r="L38" s="105">
        <f>Krikri_Group!M94/Krikri_Group!M$96</f>
        <v>0.46033598378230756</v>
      </c>
      <c r="M38" s="105">
        <f>Krikri_Group!N94/Krikri_Group!N$96</f>
        <v>0.45254525735749895</v>
      </c>
    </row>
    <row r="39" spans="1:13">
      <c r="B39" s="51"/>
      <c r="C39" s="62"/>
      <c r="D39" s="62"/>
      <c r="E39" s="62"/>
      <c r="F39" s="62"/>
      <c r="G39" s="62"/>
      <c r="H39" s="62"/>
      <c r="I39" s="62"/>
      <c r="J39" s="62"/>
      <c r="K39" s="62"/>
      <c r="L39" s="62"/>
      <c r="M39" s="62"/>
    </row>
    <row r="40" spans="1:13" ht="15.75" thickBot="1">
      <c r="A40" s="65" t="str">
        <f>Krikri_Group!B96</f>
        <v>Total  Assets</v>
      </c>
      <c r="B40" s="104">
        <f>Krikri_Group!C96/Krikri_Group!C$96</f>
        <v>1</v>
      </c>
      <c r="C40" s="104">
        <f>Krikri_Group!D96/Krikri_Group!D$96</f>
        <v>1</v>
      </c>
      <c r="D40" s="104">
        <f>Krikri_Group!E96/Krikri_Group!E$96</f>
        <v>1</v>
      </c>
      <c r="E40" s="104">
        <f>Krikri_Group!F96/Krikri_Group!F$96</f>
        <v>1</v>
      </c>
      <c r="F40" s="104">
        <f>Krikri_Group!G96/Krikri_Group!G$96</f>
        <v>1</v>
      </c>
      <c r="G40" s="104">
        <f>Krikri_Group!H96/Krikri_Group!H$96</f>
        <v>1</v>
      </c>
      <c r="H40" s="104">
        <f>Krikri_Group!I96/Krikri_Group!I$96</f>
        <v>1</v>
      </c>
      <c r="I40" s="104">
        <f>Krikri_Group!J96/Krikri_Group!J$96</f>
        <v>1</v>
      </c>
      <c r="J40" s="104">
        <f>Krikri_Group!K96/Krikri_Group!K$96</f>
        <v>1</v>
      </c>
      <c r="K40" s="104">
        <f>Krikri_Group!L96/Krikri_Group!L$96</f>
        <v>1</v>
      </c>
      <c r="L40" s="104">
        <f>Krikri_Group!M96/Krikri_Group!M$96</f>
        <v>1</v>
      </c>
      <c r="M40" s="104">
        <f>Krikri_Group!N96/Krikri_Group!N$96</f>
        <v>1</v>
      </c>
    </row>
    <row r="41" spans="1:13" ht="15.75" thickTop="1">
      <c r="B41" s="62"/>
      <c r="C41" s="62"/>
      <c r="D41" s="62"/>
      <c r="E41" s="62"/>
      <c r="F41" s="62"/>
      <c r="G41" s="62"/>
      <c r="H41" s="62"/>
      <c r="I41" s="62"/>
      <c r="J41" s="62"/>
      <c r="K41" s="62"/>
      <c r="L41" s="62"/>
      <c r="M41" s="62"/>
    </row>
    <row r="42" spans="1:13">
      <c r="A42" s="67" t="str">
        <f>Krikri_Group!B98</f>
        <v>OWNERS EQUITY AND LIABILITIES</v>
      </c>
      <c r="B42" s="67"/>
      <c r="C42" s="67"/>
      <c r="D42" s="67"/>
      <c r="E42" s="67"/>
      <c r="F42" s="67"/>
      <c r="G42" s="67"/>
      <c r="H42" s="67"/>
      <c r="I42" s="67"/>
      <c r="J42" s="67"/>
      <c r="K42" s="67"/>
      <c r="L42" s="67"/>
      <c r="M42" s="67"/>
    </row>
    <row r="43" spans="1:13">
      <c r="A43" s="3" t="str">
        <f>Krikri_Group!B99</f>
        <v>Owners Equity</v>
      </c>
      <c r="B43" s="46"/>
      <c r="C43" s="46"/>
      <c r="D43" s="46"/>
      <c r="E43" s="46"/>
      <c r="F43" s="46"/>
      <c r="G43" s="46"/>
      <c r="H43" s="46"/>
      <c r="I43" s="46"/>
      <c r="J43" s="46"/>
      <c r="K43" s="46"/>
      <c r="L43" s="46"/>
      <c r="M43" s="46"/>
    </row>
    <row r="44" spans="1:13">
      <c r="A44" s="4" t="str">
        <f>Krikri_Group!B100</f>
        <v>Share Capital</v>
      </c>
      <c r="B44" s="51">
        <f>Krikri_Group!C100/Krikri_Group!C$141</f>
        <v>0.41496631253301836</v>
      </c>
      <c r="C44" s="58">
        <f>Krikri_Group!D100/Krikri_Group!D$141</f>
        <v>0.36204074675590242</v>
      </c>
      <c r="D44" s="51">
        <f>Krikri_Group!E100/Krikri_Group!E$141</f>
        <v>0.34055788003629878</v>
      </c>
      <c r="E44" s="51">
        <f>Krikri_Group!F100/Krikri_Group!F$141</f>
        <v>0.29865308975390203</v>
      </c>
      <c r="F44" s="51">
        <f>Krikri_Group!G100/Krikri_Group!G$141</f>
        <v>0.27656002734401969</v>
      </c>
      <c r="G44" s="51">
        <f>Krikri_Group!H100/Krikri_Group!H$141</f>
        <v>0.26640065973954752</v>
      </c>
      <c r="H44" s="51">
        <f>Krikri_Group!I100/Krikri_Group!I$141</f>
        <v>0.28599692929062642</v>
      </c>
      <c r="I44" s="51">
        <f>Krikri_Group!J100/Krikri_Group!J$141</f>
        <v>0.2643805722882408</v>
      </c>
      <c r="J44" s="51">
        <f>Krikri_Group!K100/Krikri_Group!K$141</f>
        <v>0.22453851618772913</v>
      </c>
      <c r="K44" s="51">
        <f>Krikri_Group!L100/Krikri_Group!L$141</f>
        <v>0.20665875037557865</v>
      </c>
      <c r="L44" s="51">
        <f>Krikri_Group!M100/Krikri_Group!M$141</f>
        <v>0.17818654674520285</v>
      </c>
      <c r="M44" s="51">
        <f>Krikri_Group!N100/Krikri_Group!N$141</f>
        <v>0.18024520085708035</v>
      </c>
    </row>
    <row r="45" spans="1:13">
      <c r="A45" s="4" t="str">
        <f>Krikri_Group!B101</f>
        <v>Reserves</v>
      </c>
      <c r="B45" s="51">
        <f>Krikri_Group!C101/Krikri_Group!C$141</f>
        <v>0.35855312153914876</v>
      </c>
      <c r="C45" s="51">
        <f>Krikri_Group!D101/Krikri_Group!D$141</f>
        <v>0.31283420964264486</v>
      </c>
      <c r="D45" s="51">
        <f>Krikri_Group!E101/Krikri_Group!E$141</f>
        <v>0.28420082624381349</v>
      </c>
      <c r="E45" s="51">
        <f>Krikri_Group!F101/Krikri_Group!F$141</f>
        <v>0.26424015779796717</v>
      </c>
      <c r="F45" s="51">
        <f>Krikri_Group!G101/Krikri_Group!G$141</f>
        <v>0.21324633664335854</v>
      </c>
      <c r="G45" s="51">
        <f>Krikri_Group!H101/Krikri_Group!H$141</f>
        <v>0.20841035978824818</v>
      </c>
      <c r="H45" s="51">
        <f>Krikri_Group!I101/Krikri_Group!I$141</f>
        <v>0.18027050676583303</v>
      </c>
      <c r="I45" s="51">
        <f>Krikri_Group!J101/Krikri_Group!J$141</f>
        <v>0.20417280524602008</v>
      </c>
      <c r="J45" s="51">
        <f>Krikri_Group!K101/Krikri_Group!K$141</f>
        <v>0.24302920921990573</v>
      </c>
      <c r="K45" s="51">
        <f>Krikri_Group!L101/Krikri_Group!L$141</f>
        <v>0.16874193537988033</v>
      </c>
      <c r="L45" s="51">
        <f>Krikri_Group!M101/Krikri_Group!M$141</f>
        <v>0.21597807114935669</v>
      </c>
      <c r="M45" s="51">
        <f>Krikri_Group!N101/Krikri_Group!N$141</f>
        <v>0.22126798209097684</v>
      </c>
    </row>
    <row r="46" spans="1:13">
      <c r="A46" s="4" t="str">
        <f>Krikri_Group!B105</f>
        <v>Results Carried Forward</v>
      </c>
      <c r="B46" s="59">
        <f>Krikri_Group!C105/Krikri_Group!C$141</f>
        <v>2.386287309453337E-2</v>
      </c>
      <c r="C46" s="59">
        <f>Krikri_Group!D105/Krikri_Group!D$141</f>
        <v>6.044108575225017E-2</v>
      </c>
      <c r="D46" s="59">
        <f>Krikri_Group!E105/Krikri_Group!E$141</f>
        <v>8.0368823774774792E-2</v>
      </c>
      <c r="E46" s="59">
        <f>Krikri_Group!F105/Krikri_Group!F$141</f>
        <v>9.5151184942741204E-2</v>
      </c>
      <c r="F46" s="59">
        <f>Krikri_Group!G105/Krikri_Group!G$141</f>
        <v>0.10430099787992846</v>
      </c>
      <c r="G46" s="59">
        <f>Krikri_Group!H105/Krikri_Group!H$141</f>
        <v>0.14328954564561353</v>
      </c>
      <c r="H46" s="59">
        <f>Krikri_Group!I105/Krikri_Group!I$141</f>
        <v>0.14351160766428628</v>
      </c>
      <c r="I46" s="59">
        <f>Krikri_Group!J105/Krikri_Group!J$141</f>
        <v>0.14179709576259542</v>
      </c>
      <c r="J46" s="59">
        <f>Krikri_Group!K105/Krikri_Group!K$141</f>
        <v>0.20054172424093539</v>
      </c>
      <c r="K46" s="59">
        <f>Krikri_Group!L105/Krikri_Group!L$141</f>
        <v>0.20844815606755818</v>
      </c>
      <c r="L46" s="59">
        <f>Krikri_Group!M105/Krikri_Group!M$141</f>
        <v>0.15995517183294</v>
      </c>
      <c r="M46" s="59">
        <f>Krikri_Group!N105/Krikri_Group!N$141</f>
        <v>0.18576997951691268</v>
      </c>
    </row>
    <row r="47" spans="1:13">
      <c r="A47" s="14" t="str">
        <f>Krikri_Group!B106</f>
        <v>Minority stake</v>
      </c>
      <c r="B47" s="53">
        <f>Krikri_Group!C106/Krikri_Group!C$141</f>
        <v>1.2068570226758059E-2</v>
      </c>
      <c r="C47" s="53">
        <f>Krikri_Group!D106/Krikri_Group!D$141</f>
        <v>1.0795359099190029E-2</v>
      </c>
      <c r="D47" s="53">
        <f>Krikri_Group!E106/Krikri_Group!E$141</f>
        <v>1.0148897542324495E-2</v>
      </c>
      <c r="E47" s="53">
        <f>Krikri_Group!F106/Krikri_Group!F$141</f>
        <v>8.5611295979834273E-3</v>
      </c>
      <c r="F47" s="53">
        <f>Krikri_Group!G106/Krikri_Group!G$141</f>
        <v>7.2391599994132303E-3</v>
      </c>
      <c r="G47" s="53">
        <f>Krikri_Group!H106/Krikri_Group!H$141</f>
        <v>6.819052695933912E-3</v>
      </c>
      <c r="H47" s="53">
        <f>Krikri_Group!I106/Krikri_Group!I$141</f>
        <v>6.5495386162769814E-3</v>
      </c>
      <c r="I47" s="53">
        <f>Krikri_Group!J106/Krikri_Group!J$141</f>
        <v>2.2683522297106632E-3</v>
      </c>
      <c r="J47" s="51" t="s">
        <v>186</v>
      </c>
      <c r="K47" s="53">
        <f>Krikri_Group!L106/Krikri_Group!L$141</f>
        <v>-2.3552819071783401E-5</v>
      </c>
      <c r="L47" s="51" t="s">
        <v>186</v>
      </c>
      <c r="M47" s="51" t="s">
        <v>186</v>
      </c>
    </row>
    <row r="48" spans="1:13">
      <c r="A48" s="66" t="str">
        <f>Krikri_Group!B107</f>
        <v>Total Owners Equity</v>
      </c>
      <c r="B48" s="105">
        <f>Krikri_Group!C107/Krikri_Group!C$141</f>
        <v>0.80945087739345856</v>
      </c>
      <c r="C48" s="105">
        <f>Krikri_Group!D107/Krikri_Group!D$141</f>
        <v>0.74611140124998743</v>
      </c>
      <c r="D48" s="105">
        <f>Krikri_Group!E107/Krikri_Group!E$141</f>
        <v>0.71527642759721155</v>
      </c>
      <c r="E48" s="105">
        <f>Krikri_Group!F107/Krikri_Group!F$141</f>
        <v>0.66660556209259381</v>
      </c>
      <c r="F48" s="105">
        <f>Krikri_Group!G107/Krikri_Group!G$141</f>
        <v>0.60134652186671989</v>
      </c>
      <c r="G48" s="105">
        <f>Krikri_Group!H107/Krikri_Group!H$141</f>
        <v>0.62491961786934314</v>
      </c>
      <c r="H48" s="105">
        <f>Krikri_Group!I107/Krikri_Group!I$141</f>
        <v>0.6163285823370227</v>
      </c>
      <c r="I48" s="105">
        <f>Krikri_Group!J107/Krikri_Group!J$141</f>
        <v>0.61261882552656699</v>
      </c>
      <c r="J48" s="105">
        <f>Krikri_Group!K107/Krikri_Group!K$141</f>
        <v>0.66813753884025262</v>
      </c>
      <c r="K48" s="105">
        <f>Krikri_Group!L107/Krikri_Group!L$141</f>
        <v>0.58382528900394537</v>
      </c>
      <c r="L48" s="105">
        <f>Krikri_Group!M107/Krikri_Group!M$141</f>
        <v>0.55411978972749953</v>
      </c>
      <c r="M48" s="105">
        <f>Krikri_Group!N107/Krikri_Group!N$141</f>
        <v>0.58728316246496981</v>
      </c>
    </row>
    <row r="49" spans="1:13">
      <c r="B49" s="1"/>
      <c r="C49" s="1"/>
      <c r="D49" s="62"/>
      <c r="E49" s="62"/>
      <c r="F49" s="62"/>
      <c r="G49" s="62"/>
      <c r="H49" s="62"/>
      <c r="I49" s="62"/>
      <c r="J49" s="62"/>
      <c r="K49" s="62"/>
      <c r="L49" s="62"/>
      <c r="M49" s="62"/>
    </row>
    <row r="50" spans="1:13">
      <c r="A50" s="67" t="s">
        <v>235</v>
      </c>
      <c r="B50" s="67"/>
      <c r="C50" s="67"/>
      <c r="D50" s="67"/>
      <c r="E50" s="67"/>
      <c r="F50" s="67"/>
      <c r="G50" s="67"/>
      <c r="H50" s="67"/>
      <c r="I50" s="67"/>
      <c r="J50" s="67"/>
      <c r="K50" s="67"/>
      <c r="L50" s="67"/>
      <c r="M50" s="67"/>
    </row>
    <row r="51" spans="1:13">
      <c r="A51" s="3" t="str">
        <f>Krikri_Group!B110</f>
        <v>Long-term Liabilities</v>
      </c>
      <c r="B51" s="1"/>
      <c r="C51" s="1"/>
      <c r="D51" s="46"/>
      <c r="E51" s="46"/>
      <c r="F51" s="46"/>
      <c r="G51" s="46"/>
      <c r="H51" s="46"/>
      <c r="I51" s="46"/>
      <c r="J51" s="46"/>
      <c r="K51" s="46"/>
      <c r="L51" s="46"/>
      <c r="M51" s="46"/>
    </row>
    <row r="52" spans="1:13">
      <c r="A52" s="4" t="str">
        <f>Krikri_Group!B112</f>
        <v>Bond Loans</v>
      </c>
      <c r="B52" s="53">
        <f>Krikri_Group!C112/Krikri_Group!C$141</f>
        <v>2.9577891970272675E-3</v>
      </c>
      <c r="C52" s="53">
        <f>Krikri_Group!D112/Krikri_Group!D$141</f>
        <v>2.9988652628479386E-3</v>
      </c>
      <c r="D52" s="53" t="s">
        <v>186</v>
      </c>
      <c r="E52" s="53">
        <f>Krikri_Group!F112/Krikri_Group!F$141</f>
        <v>2.6388597964460143E-2</v>
      </c>
      <c r="F52" s="53">
        <f>Krikri_Group!G112/Krikri_Group!G$141</f>
        <v>3.9931596346019581E-2</v>
      </c>
      <c r="G52" s="53">
        <f>Krikri_Group!H112/Krikri_Group!H$141</f>
        <v>3.3670896050798815E-2</v>
      </c>
      <c r="H52" s="53">
        <f>Krikri_Group!I112/Krikri_Group!I$141</f>
        <v>2.8793733099757357E-2</v>
      </c>
      <c r="I52" s="53">
        <f>Krikri_Group!J112/Krikri_Group!J$141</f>
        <v>6.2291396402421643E-2</v>
      </c>
      <c r="J52" s="53">
        <f>Krikri_Group!K112/Krikri_Group!K$141</f>
        <v>4.0914531401082296E-2</v>
      </c>
      <c r="K52" s="53">
        <f>Krikri_Group!L112/Krikri_Group!L$141</f>
        <v>9.8949521242899366E-2</v>
      </c>
      <c r="L52" s="53">
        <f>Krikri_Group!M112/Krikri_Group!M$141</f>
        <v>7.693442863756686E-2</v>
      </c>
      <c r="M52" s="53">
        <f>Krikri_Group!N112/Krikri_Group!N$141</f>
        <v>0.11125436810953754</v>
      </c>
    </row>
    <row r="53" spans="1:13">
      <c r="A53" s="4" t="str">
        <f>Krikri_Group!B114</f>
        <v>Pension Liabilities</v>
      </c>
      <c r="B53" s="60">
        <f>Krikri_Group!C114/Krikri_Group!C$141</f>
        <v>1.1957040747936201E-2</v>
      </c>
      <c r="C53" s="60">
        <f>Krikri_Group!D114/Krikri_Group!D$141</f>
        <v>1.2853505978961892E-2</v>
      </c>
      <c r="D53" s="60">
        <f>Krikri_Group!E114/Krikri_Group!E$141</f>
        <v>1.3939791710744923E-2</v>
      </c>
      <c r="E53" s="60">
        <f>Krikri_Group!F114/Krikri_Group!F$141</f>
        <v>1.3751704153375935E-2</v>
      </c>
      <c r="F53" s="60">
        <f>Krikri_Group!G114/Krikri_Group!G$141</f>
        <v>1.3561670653625253E-2</v>
      </c>
      <c r="G53" s="60">
        <f>Krikri_Group!H114/Krikri_Group!H$141</f>
        <v>1.3376043095824996E-2</v>
      </c>
      <c r="H53" s="60">
        <f>Krikri_Group!I114/Krikri_Group!I$141</f>
        <v>1.405336755682853E-2</v>
      </c>
      <c r="I53" s="60">
        <f>Krikri_Group!J114/Krikri_Group!J$141</f>
        <v>1.3852805436234766E-2</v>
      </c>
      <c r="J53" s="60">
        <f>Krikri_Group!K114/Krikri_Group!K$141</f>
        <v>1.5425534585676397E-2</v>
      </c>
      <c r="K53" s="60">
        <f>Krikri_Group!L114/Krikri_Group!L$141</f>
        <v>1.0941748286285699E-2</v>
      </c>
      <c r="L53" s="60">
        <f>Krikri_Group!M114/Krikri_Group!M$141</f>
        <v>8.6617530549775272E-3</v>
      </c>
      <c r="M53" s="60">
        <f>Krikri_Group!N114/Krikri_Group!N$141</f>
        <v>9.2090690215460465E-3</v>
      </c>
    </row>
    <row r="54" spans="1:13">
      <c r="A54" s="4" t="str">
        <f>Krikri_Group!B115</f>
        <v>Deferred Tax Liabilities</v>
      </c>
      <c r="B54" s="53" t="s">
        <v>186</v>
      </c>
      <c r="C54" s="53" t="s">
        <v>186</v>
      </c>
      <c r="D54" s="60">
        <f>Krikri_Group!E115/Krikri_Group!E$141</f>
        <v>6.4804644424950328E-3</v>
      </c>
      <c r="E54" s="60">
        <f>Krikri_Group!F115/Krikri_Group!F$141</f>
        <v>1.5114052077417657E-2</v>
      </c>
      <c r="F54" s="60">
        <f>Krikri_Group!G115/Krikri_Group!G$141</f>
        <v>1.7956847855238413E-2</v>
      </c>
      <c r="G54" s="60">
        <f>Krikri_Group!H115/Krikri_Group!H$141</f>
        <v>2.0517058041182954E-2</v>
      </c>
      <c r="H54" s="60">
        <f>Krikri_Group!I115/Krikri_Group!I$141</f>
        <v>2.0836670314555713E-2</v>
      </c>
      <c r="I54" s="60">
        <f>Krikri_Group!J115/Krikri_Group!J$141</f>
        <v>1.8976945033026341E-2</v>
      </c>
      <c r="J54" s="60">
        <f>Krikri_Group!K115/Krikri_Group!K$141</f>
        <v>1.1964349403698357E-2</v>
      </c>
      <c r="K54" s="60">
        <f>Krikri_Group!L115/Krikri_Group!L$141</f>
        <v>1.1019133770735937E-2</v>
      </c>
      <c r="L54" s="60">
        <f>Krikri_Group!M115/Krikri_Group!M$141</f>
        <v>1.8325851808775925E-2</v>
      </c>
      <c r="M54" s="60">
        <f>Krikri_Group!N115/Krikri_Group!N$141</f>
        <v>1.5730702932286515E-2</v>
      </c>
    </row>
    <row r="55" spans="1:13">
      <c r="A55" s="4" t="str">
        <f>Krikri_Group!B116</f>
        <v>Provisions/Other Long Term Liabilities</v>
      </c>
      <c r="B55" s="60">
        <f>Krikri_Group!C116/Krikri_Group!C$141</f>
        <v>9.9961218708340257E-4</v>
      </c>
      <c r="C55" s="53" t="s">
        <v>186</v>
      </c>
      <c r="D55" s="53" t="s">
        <v>186</v>
      </c>
      <c r="E55" s="53" t="s">
        <v>186</v>
      </c>
      <c r="F55" s="60">
        <f>Krikri_Group!G116/Krikri_Group!G$141</f>
        <v>3.5547415144824555E-3</v>
      </c>
      <c r="G55" s="60">
        <f>Krikri_Group!H116/Krikri_Group!H$141</f>
        <v>2.468772926170705E-3</v>
      </c>
      <c r="H55" s="60">
        <f>Krikri_Group!I116/Krikri_Group!I$141</f>
        <v>1.3657106608580564E-3</v>
      </c>
      <c r="I55" s="60">
        <f>Krikri_Group!J116/Krikri_Group!J$141</f>
        <v>1.2624868630351359E-3</v>
      </c>
      <c r="J55" s="60">
        <f>Krikri_Group!K116/Krikri_Group!K$141</f>
        <v>1.2346897442801145E-3</v>
      </c>
      <c r="K55" s="60">
        <f>Krikri_Group!L116/Krikri_Group!L$141</f>
        <v>9.8684996110824305E-4</v>
      </c>
      <c r="L55" s="60">
        <f>Krikri_Group!M116/Krikri_Group!M$141</f>
        <v>8.5088769000073942E-4</v>
      </c>
      <c r="M55" s="60">
        <f>Krikri_Group!N116/Krikri_Group!N$141</f>
        <v>0</v>
      </c>
    </row>
    <row r="56" spans="1:13">
      <c r="A56" s="14" t="str">
        <f>Krikri_Group!B117</f>
        <v>Investment Subsidies and Grants</v>
      </c>
      <c r="B56" s="61">
        <f>Krikri_Group!C117/Krikri_Group!C$141</f>
        <v>3.6488203640731853E-2</v>
      </c>
      <c r="C56" s="61">
        <f>Krikri_Group!D117/Krikri_Group!D$141</f>
        <v>9.0371761421293897E-2</v>
      </c>
      <c r="D56" s="61">
        <f>Krikri_Group!E117/Krikri_Group!E$141</f>
        <v>9.3552380276679448E-2</v>
      </c>
      <c r="E56" s="61">
        <f>Krikri_Group!F117/Krikri_Group!F$141</f>
        <v>9.1340532142858033E-2</v>
      </c>
      <c r="F56" s="61">
        <f>Krikri_Group!G117/Krikri_Group!G$141</f>
        <v>0.13412409427259811</v>
      </c>
      <c r="G56" s="61">
        <f>Krikri_Group!H117/Krikri_Group!H$141</f>
        <v>0.11469174648495249</v>
      </c>
      <c r="H56" s="61">
        <f>Krikri_Group!I117/Krikri_Group!I$141</f>
        <v>0.10095267195714144</v>
      </c>
      <c r="I56" s="61">
        <f>Krikri_Group!J117/Krikri_Group!J$141</f>
        <v>8.0381276082584066E-2</v>
      </c>
      <c r="J56" s="61">
        <f>Krikri_Group!K117/Krikri_Group!K$141</f>
        <v>9.1796157497353037E-2</v>
      </c>
      <c r="K56" s="61">
        <f>Krikri_Group!L117/Krikri_Group!L$141</f>
        <v>4.4782363070127069E-2</v>
      </c>
      <c r="L56" s="61">
        <f>Krikri_Group!M117/Krikri_Group!M$141</f>
        <v>3.1588865136201454E-2</v>
      </c>
      <c r="M56" s="61">
        <f>Krikri_Group!N117/Krikri_Group!N$141</f>
        <v>2.4091046323314085E-2</v>
      </c>
    </row>
    <row r="57" spans="1:13">
      <c r="A57" s="105" t="s">
        <v>252</v>
      </c>
      <c r="B57" s="105">
        <f>Krikri_Group!C118/Krikri_Group!C$141</f>
        <v>5.2402605451202872E-2</v>
      </c>
      <c r="C57" s="105">
        <f>Krikri_Group!D118/Krikri_Group!D$141</f>
        <v>0.10622413266310374</v>
      </c>
      <c r="D57" s="105">
        <f>Krikri_Group!E118/Krikri_Group!E$141</f>
        <v>0.11397263642991939</v>
      </c>
      <c r="E57" s="105">
        <f>Krikri_Group!F118/Krikri_Group!F$141</f>
        <v>0.14936982496268902</v>
      </c>
      <c r="F57" s="105">
        <f>Krikri_Group!G118/Krikri_Group!G$141</f>
        <v>0.2091289506419638</v>
      </c>
      <c r="G57" s="105">
        <f>Krikri_Group!H118/Krikri_Group!H$141</f>
        <v>0.18472451659892997</v>
      </c>
      <c r="H57" s="105">
        <f>Krikri_Group!I118/Krikri_Group!I$141</f>
        <v>0.16600215358914111</v>
      </c>
      <c r="I57" s="105">
        <f>Krikri_Group!J118/Krikri_Group!J$141</f>
        <v>0.17768625168849728</v>
      </c>
      <c r="J57" s="105">
        <f>Krikri_Group!K118/Krikri_Group!K$141</f>
        <v>0.16133526263209019</v>
      </c>
      <c r="K57" s="105">
        <f>Krikri_Group!L118/Krikri_Group!L$141</f>
        <v>0.16667961633115633</v>
      </c>
      <c r="L57" s="105">
        <f>Krikri_Group!M118/Krikri_Group!M$141</f>
        <v>0.13636178632752249</v>
      </c>
      <c r="M57" s="105">
        <f>Krikri_Group!N118/Krikri_Group!N$141</f>
        <v>0.1602851720413791</v>
      </c>
    </row>
    <row r="59" spans="1:13">
      <c r="A59" s="3" t="str">
        <f>Krikri_Group!B120</f>
        <v>Short-term Liabilities</v>
      </c>
      <c r="B59" s="53"/>
      <c r="C59" s="53"/>
      <c r="D59" s="53"/>
      <c r="E59" s="53"/>
      <c r="F59" s="53"/>
      <c r="G59" s="53"/>
      <c r="H59" s="53"/>
      <c r="I59" s="53"/>
      <c r="J59" s="53"/>
      <c r="K59" s="53"/>
      <c r="L59" s="53"/>
      <c r="M59" s="53"/>
    </row>
    <row r="60" spans="1:13">
      <c r="A60" s="4" t="str">
        <f>Krikri_Group!B121</f>
        <v>Loans</v>
      </c>
      <c r="B60" s="53">
        <f>Krikri_Group!C121/Krikri_Group!C$141</f>
        <v>5.0063268584678014E-3</v>
      </c>
      <c r="C60" s="53">
        <f>Krikri_Group!D121/Krikri_Group!D$141</f>
        <v>4.8689388263922521E-3</v>
      </c>
      <c r="D60" s="53">
        <f>Krikri_Group!E121/Krikri_Group!E$141</f>
        <v>5.2802761014366373E-3</v>
      </c>
      <c r="E60" s="53">
        <f>Krikri_Group!F121/Krikri_Group!F$141</f>
        <v>5.2001830686355041E-3</v>
      </c>
      <c r="F60" s="53">
        <f>Krikri_Group!G121/Krikri_Group!G$141</f>
        <v>9.4953307403784822E-3</v>
      </c>
      <c r="G60" s="53">
        <f>Krikri_Group!H121/Krikri_Group!H$141</f>
        <v>7.6481785369244635E-3</v>
      </c>
      <c r="H60" s="53">
        <f>Krikri_Group!I121/Krikri_Group!I$141</f>
        <v>1.1092119892734353E-2</v>
      </c>
      <c r="I60" s="53">
        <f>Krikri_Group!J121/Krikri_Group!J$141</f>
        <v>2.8080674678029553E-2</v>
      </c>
      <c r="J60" s="53">
        <f>Krikri_Group!K121/Krikri_Group!K$141</f>
        <v>1.9824548941084805E-2</v>
      </c>
      <c r="K60" s="53">
        <f>Krikri_Group!L121/Krikri_Group!L$141</f>
        <v>1.5918942512634475E-2</v>
      </c>
      <c r="L60" s="53">
        <f>Krikri_Group!M121/Krikri_Group!M$141</f>
        <v>2.962172624861174E-2</v>
      </c>
      <c r="M60" s="53">
        <f>Krikri_Group!N121/Krikri_Group!N$141</f>
        <v>4.9109129297648983E-2</v>
      </c>
    </row>
    <row r="61" spans="1:13">
      <c r="A61" s="4" t="str">
        <f>Krikri_Group!B125</f>
        <v>Suppliers and other liabilities</v>
      </c>
      <c r="B61" s="53">
        <f>Krikri_Group!C125/Krikri_Group!C$141</f>
        <v>0.12805301867880872</v>
      </c>
      <c r="C61" s="53">
        <f>Krikri_Group!D125/Krikri_Group!D$141</f>
        <v>0.12691131794328847</v>
      </c>
      <c r="D61" s="53">
        <f>Krikri_Group!E125/Krikri_Group!E$141</f>
        <v>0.13894227681930749</v>
      </c>
      <c r="E61" s="53">
        <f>Krikri_Group!F125/Krikri_Group!F$141</f>
        <v>0.16344415235492543</v>
      </c>
      <c r="F61" s="53">
        <f>Krikri_Group!G125/Krikri_Group!G$141</f>
        <v>0.16456957850790011</v>
      </c>
      <c r="G61" s="53">
        <f>Krikri_Group!H125/Krikri_Group!H$141</f>
        <v>0.17347072154652915</v>
      </c>
      <c r="H61" s="53">
        <f>Krikri_Group!I125/Krikri_Group!I$141</f>
        <v>0.19005190861365323</v>
      </c>
      <c r="I61" s="53">
        <f>Krikri_Group!J125/Krikri_Group!J$141</f>
        <v>0.17538661082603105</v>
      </c>
      <c r="J61" s="53">
        <f>Krikri_Group!K125/Krikri_Group!K$141</f>
        <v>0.12951961267618098</v>
      </c>
      <c r="K61" s="53">
        <f>Krikri_Group!L125/Krikri_Group!L$141</f>
        <v>0.22128987013646623</v>
      </c>
      <c r="L61" s="53">
        <f>Krikri_Group!M125/Krikri_Group!M$141</f>
        <v>0.26973114246392738</v>
      </c>
      <c r="M61" s="53">
        <f>Krikri_Group!N125/Krikri_Group!N$141</f>
        <v>0.19901281922284653</v>
      </c>
    </row>
    <row r="62" spans="1:13">
      <c r="A62" s="2" t="str">
        <f>Krikri_Group!B133</f>
        <v>Taxes Payable</v>
      </c>
      <c r="B62" s="52">
        <f>Krikri_Group!C133/Krikri_Group!C$141</f>
        <v>5.0871716180620986E-3</v>
      </c>
      <c r="C62" s="52">
        <f>Krikri_Group!D133/Krikri_Group!D$141</f>
        <v>1.5884209317228073E-2</v>
      </c>
      <c r="D62" s="52">
        <f>Krikri_Group!E133/Krikri_Group!E$141</f>
        <v>2.6528383052124908E-2</v>
      </c>
      <c r="E62" s="52">
        <f>Krikri_Group!F133/Krikri_Group!F$141</f>
        <v>1.5380277521156206E-2</v>
      </c>
      <c r="F62" s="52">
        <f>Krikri_Group!G133/Krikri_Group!G$141</f>
        <v>1.4588422192668364E-2</v>
      </c>
      <c r="G62" s="52">
        <f>Krikri_Group!H133/Krikri_Group!H$141</f>
        <v>8.8250847855990289E-3</v>
      </c>
      <c r="H62" s="52">
        <f>Krikri_Group!I133/Krikri_Group!I$141</f>
        <v>1.4483202225489255E-2</v>
      </c>
      <c r="I62" s="52">
        <f>Krikri_Group!J133/Krikri_Group!J$141</f>
        <v>6.2276372808751524E-3</v>
      </c>
      <c r="J62" s="52">
        <f>Krikri_Group!K133/Krikri_Group!K$141</f>
        <v>2.1183036910391403E-2</v>
      </c>
      <c r="K62" s="52">
        <f>Krikri_Group!L133/Krikri_Group!L$141</f>
        <v>1.2286282015797626E-2</v>
      </c>
      <c r="L62" s="52">
        <f>Krikri_Group!M133/Krikri_Group!M$141</f>
        <v>1.0165569413900333E-2</v>
      </c>
      <c r="M62" s="52">
        <f>Krikri_Group!N133/Krikri_Group!N$141</f>
        <v>4.3097169731555448E-3</v>
      </c>
    </row>
    <row r="63" spans="1:13">
      <c r="A63" s="105" t="s">
        <v>251</v>
      </c>
      <c r="B63" s="105">
        <f>Krikri_Group!C137/Krikri_Group!C$141</f>
        <v>0.13814651715533863</v>
      </c>
      <c r="C63" s="105">
        <f>Krikri_Group!D137/Krikri_Group!D$141</f>
        <v>0.14766446608690881</v>
      </c>
      <c r="D63" s="105">
        <f>Krikri_Group!E137/Krikri_Group!E$141</f>
        <v>0.17075093597286903</v>
      </c>
      <c r="E63" s="105">
        <f>Krikri_Group!F137/Krikri_Group!F$141</f>
        <v>0.18402461294471714</v>
      </c>
      <c r="F63" s="105">
        <f>Krikri_Group!G137/Krikri_Group!G$141</f>
        <v>0.18865333144094695</v>
      </c>
      <c r="G63" s="105">
        <f>Krikri_Group!H137/Krikri_Group!H$141</f>
        <v>0.18994398486905262</v>
      </c>
      <c r="H63" s="105">
        <f>Krikri_Group!I137/Krikri_Group!I$141</f>
        <v>0.21562723073187684</v>
      </c>
      <c r="I63" s="105">
        <f>Krikri_Group!J137/Krikri_Group!J$141</f>
        <v>0.20969492278493576</v>
      </c>
      <c r="J63" s="105">
        <f>Krikri_Group!K137/Krikri_Group!K$141</f>
        <v>0.17052719852765719</v>
      </c>
      <c r="K63" s="105">
        <f>Krikri_Group!L137/Krikri_Group!L$141</f>
        <v>0.24949509466489833</v>
      </c>
      <c r="L63" s="105">
        <f>Krikri_Group!M137/Krikri_Group!M$141</f>
        <v>0.30951842394497797</v>
      </c>
      <c r="M63" s="105">
        <f>Krikri_Group!N137/Krikri_Group!N$141</f>
        <v>0.25243166549365109</v>
      </c>
    </row>
    <row r="65" spans="1:15">
      <c r="A65" s="66" t="str">
        <f>Krikri_Group!B139</f>
        <v>Total Liabilities</v>
      </c>
      <c r="B65" s="162">
        <f>Krikri_Group!C139/Krikri_Group!C$141</f>
        <v>0.1905491226065415</v>
      </c>
      <c r="C65" s="162">
        <f>Krikri_Group!D139/Krikri_Group!D$141</f>
        <v>0.25388859875001252</v>
      </c>
      <c r="D65" s="162">
        <f>Krikri_Group!E139/Krikri_Group!E$141</f>
        <v>0.28472357240278845</v>
      </c>
      <c r="E65" s="162">
        <f>Krikri_Group!F139/Krikri_Group!F$141</f>
        <v>0.33339443790740619</v>
      </c>
      <c r="F65" s="162">
        <f>Krikri_Group!G139/Krikri_Group!G$141</f>
        <v>0.39778228208291072</v>
      </c>
      <c r="G65" s="162">
        <f>Krikri_Group!H139/Krikri_Group!H$141</f>
        <v>0.37508038213065686</v>
      </c>
      <c r="H65" s="162">
        <f>Krikri_Group!I139/Krikri_Group!I$141</f>
        <v>0.38162938432101795</v>
      </c>
      <c r="I65" s="162">
        <f>Krikri_Group!J139/Krikri_Group!J$141</f>
        <v>0.38738117447343301</v>
      </c>
      <c r="J65" s="162">
        <f>Krikri_Group!K139/Krikri_Group!K$141</f>
        <v>0.33186246115974738</v>
      </c>
      <c r="K65" s="162">
        <f>Krikri_Group!L139/Krikri_Group!L$141</f>
        <v>0.41617471099605463</v>
      </c>
      <c r="L65" s="162">
        <f>Krikri_Group!M139/Krikri_Group!M$141</f>
        <v>0.44588021027250047</v>
      </c>
      <c r="M65" s="162">
        <f>Krikri_Group!N139/Krikri_Group!N$141</f>
        <v>0.41271683753503013</v>
      </c>
    </row>
    <row r="66" spans="1:15">
      <c r="B66" s="62"/>
      <c r="C66" s="62"/>
      <c r="D66" s="62"/>
      <c r="E66" s="62"/>
      <c r="F66" s="62"/>
      <c r="G66" s="62"/>
      <c r="H66" s="62"/>
      <c r="I66" s="62"/>
      <c r="J66" s="62"/>
      <c r="K66" s="62"/>
      <c r="L66" s="62"/>
      <c r="M66" s="62"/>
    </row>
    <row r="67" spans="1:15" ht="15.75" thickBot="1">
      <c r="A67" s="65" t="str">
        <f>Krikri_Group!B141</f>
        <v>Total Owners Equity and Liabilities</v>
      </c>
      <c r="B67" s="104">
        <f>Krikri_Group!C141/Krikri_Group!C$141</f>
        <v>1</v>
      </c>
      <c r="C67" s="104">
        <f>Krikri_Group!D141/Krikri_Group!D$141</f>
        <v>1</v>
      </c>
      <c r="D67" s="104">
        <f>Krikri_Group!E141/Krikri_Group!E$141</f>
        <v>1</v>
      </c>
      <c r="E67" s="104">
        <f>Krikri_Group!F141/Krikri_Group!F$141</f>
        <v>1</v>
      </c>
      <c r="F67" s="104">
        <f>Krikri_Group!G141/Krikri_Group!G$141</f>
        <v>1</v>
      </c>
      <c r="G67" s="104">
        <f>Krikri_Group!H141/Krikri_Group!H$141</f>
        <v>1</v>
      </c>
      <c r="H67" s="104">
        <f>Krikri_Group!I141/Krikri_Group!I$141</f>
        <v>1</v>
      </c>
      <c r="I67" s="104">
        <f>Krikri_Group!J141/Krikri_Group!J$141</f>
        <v>1</v>
      </c>
      <c r="J67" s="104">
        <f>Krikri_Group!K141/Krikri_Group!K$141</f>
        <v>1</v>
      </c>
      <c r="K67" s="104">
        <f>Krikri_Group!L141/Krikri_Group!L$141</f>
        <v>1</v>
      </c>
      <c r="L67" s="104">
        <f>Krikri_Group!M141/Krikri_Group!M$141</f>
        <v>1</v>
      </c>
      <c r="M67" s="104">
        <f>Krikri_Group!N141/Krikri_Group!N$141</f>
        <v>1</v>
      </c>
    </row>
    <row r="68" spans="1:15" ht="30" customHeight="1" thickTop="1"/>
    <row r="69" spans="1:15" ht="33" customHeight="1">
      <c r="A69" s="235" t="str">
        <f>Krikri_Group!A146</f>
        <v>Cash Flow Statement  (Indirect Method)</v>
      </c>
      <c r="B69" s="235"/>
      <c r="C69" s="235"/>
      <c r="D69" s="235"/>
      <c r="E69" s="235"/>
      <c r="F69" s="235"/>
      <c r="G69" s="235"/>
      <c r="H69" s="235"/>
      <c r="I69" s="235"/>
      <c r="J69" s="235"/>
      <c r="K69" s="235"/>
      <c r="L69" s="235"/>
      <c r="M69" s="235"/>
    </row>
    <row r="70" spans="1:15" ht="33" customHeight="1">
      <c r="A70" s="63"/>
      <c r="B70" s="63">
        <v>2004</v>
      </c>
      <c r="C70" s="63">
        <v>2005</v>
      </c>
      <c r="D70" s="63">
        <v>2006</v>
      </c>
      <c r="E70" s="63">
        <v>2007</v>
      </c>
      <c r="F70" s="63">
        <v>2008</v>
      </c>
      <c r="G70" s="63">
        <v>2009</v>
      </c>
      <c r="H70" s="63">
        <v>2010</v>
      </c>
      <c r="I70" s="63">
        <v>2011</v>
      </c>
      <c r="J70" s="63">
        <v>2012</v>
      </c>
      <c r="K70" s="63">
        <v>2013</v>
      </c>
      <c r="L70" s="63">
        <v>2014</v>
      </c>
      <c r="M70" s="63">
        <v>2015</v>
      </c>
    </row>
    <row r="71" spans="1:15" ht="15.75">
      <c r="A71" s="200" t="str">
        <f>Krikri_Group!B148</f>
        <v>Cash Flow from Operating Activities</v>
      </c>
      <c r="B71" s="69"/>
      <c r="C71" s="69"/>
      <c r="D71" s="69"/>
      <c r="E71" s="69"/>
      <c r="F71" s="69"/>
      <c r="G71" s="69"/>
      <c r="H71" s="69"/>
      <c r="I71" s="69"/>
      <c r="J71" s="69"/>
      <c r="K71" s="69"/>
      <c r="L71" s="69"/>
      <c r="M71" s="69"/>
    </row>
    <row r="72" spans="1:15">
      <c r="A72" t="str">
        <f>Krikri_Group!B149</f>
        <v>Profit before Income Taxes</v>
      </c>
      <c r="B72" s="53">
        <f>Krikri_Group!C149/Krikri_Group!C$3</f>
        <v>9.0437952994943893E-2</v>
      </c>
      <c r="C72" s="53">
        <f>Krikri_Group!D149/Krikri_Group!D$3</f>
        <v>0.10145402460614583</v>
      </c>
      <c r="D72" s="53">
        <f>Krikri_Group!E149/Krikri_Group!E$3</f>
        <v>0.11069603078777894</v>
      </c>
      <c r="E72" s="53">
        <f>Krikri_Group!F149/Krikri_Group!F$3</f>
        <v>9.6369580258288207E-2</v>
      </c>
      <c r="F72" s="53">
        <f>Krikri_Group!G149/Krikri_Group!G$3</f>
        <v>8.8206688179991777E-2</v>
      </c>
      <c r="G72" s="53">
        <f>Krikri_Group!H149/Krikri_Group!H$3</f>
        <v>9.1920958467025124E-2</v>
      </c>
      <c r="H72" s="53">
        <f>Krikri_Group!I149/Krikri_Group!I$3</f>
        <v>6.6124318042866587E-2</v>
      </c>
      <c r="I72" s="53">
        <f>Krikri_Group!J149/Krikri_Group!J$3</f>
        <v>4.9062796270434868E-2</v>
      </c>
      <c r="J72" s="53">
        <f>Krikri_Group!K149/Krikri_Group!K$3</f>
        <v>0.10062952040774735</v>
      </c>
      <c r="K72" s="53">
        <f>Krikri_Group!L149/Krikri_Group!L$3</f>
        <v>7.833884417322988E-2</v>
      </c>
      <c r="L72" s="53">
        <f>Krikri_Group!M149/Krikri_Group!M$3</f>
        <v>6.0363094370887535E-2</v>
      </c>
      <c r="M72" s="53">
        <f>Krikri_Group!N149/Krikri_Group!N$3</f>
        <v>6.4150228650000557E-2</v>
      </c>
    </row>
    <row r="73" spans="1:15">
      <c r="A73" s="16" t="str">
        <f>Krikri_Group!B150</f>
        <v>Adjusted for:</v>
      </c>
      <c r="B73" s="53"/>
      <c r="C73" s="42"/>
      <c r="D73" s="42"/>
      <c r="E73" s="42"/>
      <c r="F73" s="42"/>
      <c r="G73" s="42"/>
      <c r="H73" s="42"/>
      <c r="I73" s="42"/>
      <c r="J73" s="42"/>
      <c r="K73" s="42"/>
      <c r="L73" s="42"/>
      <c r="M73" s="42"/>
    </row>
    <row r="74" spans="1:15">
      <c r="A74" s="17" t="str">
        <f>Krikri_Group!B151</f>
        <v>Depreciation</v>
      </c>
      <c r="B74" s="53">
        <f>Krikri_Group!C151/Krikri_Group!C$3</f>
        <v>6.4584644147745798E-2</v>
      </c>
      <c r="C74" s="53">
        <f>Krikri_Group!D151/Krikri_Group!D$3</f>
        <v>8.0490231215544925E-2</v>
      </c>
      <c r="D74" s="53">
        <f>Krikri_Group!E151/Krikri_Group!E$3</f>
        <v>7.8968673046020801E-2</v>
      </c>
      <c r="E74" s="53">
        <f>Krikri_Group!F151/Krikri_Group!F$3</f>
        <v>6.6955528026550498E-2</v>
      </c>
      <c r="F74" s="53">
        <f>Krikri_Group!G151/Krikri_Group!G$3</f>
        <v>6.1265965907771107E-2</v>
      </c>
      <c r="G74" s="53">
        <f>Krikri_Group!H151/Krikri_Group!H$3</f>
        <v>6.7748274220778518E-2</v>
      </c>
      <c r="H74" s="53">
        <f>Krikri_Group!I151/Krikri_Group!I$3</f>
        <v>5.8909781800202621E-2</v>
      </c>
      <c r="I74" s="53">
        <f>Krikri_Group!J151/Krikri_Group!J$3</f>
        <v>6.2066544592732344E-2</v>
      </c>
      <c r="J74" s="53">
        <f>Krikri_Group!K151/Krikri_Group!K$3</f>
        <v>4.9417287083252243E-2</v>
      </c>
      <c r="K74" s="53">
        <f>Krikri_Group!L151/Krikri_Group!L$3</f>
        <v>4.3554941763504385E-2</v>
      </c>
      <c r="L74" s="53">
        <f>Krikri_Group!M151/Krikri_Group!M$3</f>
        <v>2.7562448768393474E-2</v>
      </c>
      <c r="M74" s="53">
        <f>Krikri_Group!N151/Krikri_Group!N$3</f>
        <v>4.4726038963717803E-2</v>
      </c>
    </row>
    <row r="75" spans="1:15">
      <c r="A75" s="17" t="str">
        <f>Krikri_Group!B152</f>
        <v>Provisions</v>
      </c>
      <c r="B75" s="53">
        <f>Krikri_Group!C152/Krikri_Group!C$3</f>
        <v>1.2312726299199825E-3</v>
      </c>
      <c r="C75" s="53">
        <f>Krikri_Group!D152/Krikri_Group!D$3</f>
        <v>2.7122266087795588E-3</v>
      </c>
      <c r="D75" s="53">
        <f>Krikri_Group!E152/Krikri_Group!E$3</f>
        <v>4.9700271708866687E-3</v>
      </c>
      <c r="E75" s="53">
        <f>Krikri_Group!F152/Krikri_Group!F$3</f>
        <v>1.7086388435923333E-3</v>
      </c>
      <c r="F75" s="53">
        <f>Krikri_Group!G152/Krikri_Group!G$3</f>
        <v>2.8354363507480168E-3</v>
      </c>
      <c r="G75" s="53">
        <f>Krikri_Group!H152/Krikri_Group!H$3</f>
        <v>2.1650492817161304E-2</v>
      </c>
      <c r="H75" s="53">
        <f>Krikri_Group!I152/Krikri_Group!I$3</f>
        <v>1.4007913600241038E-2</v>
      </c>
      <c r="I75" s="53">
        <f>Krikri_Group!J152/Krikri_Group!J$3</f>
        <v>9.4849956581531565E-3</v>
      </c>
      <c r="J75" s="53">
        <f>Krikri_Group!K152/Krikri_Group!K$3</f>
        <v>2.3951155283212681E-2</v>
      </c>
      <c r="K75" s="53">
        <f>Krikri_Group!L152/Krikri_Group!L$3</f>
        <v>8.6888860850475539E-3</v>
      </c>
      <c r="L75" s="53">
        <f>Krikri_Group!M152/Krikri_Group!M$3</f>
        <v>1.7874483925006002E-3</v>
      </c>
      <c r="M75" s="53">
        <f>Krikri_Group!N152/Krikri_Group!N$3</f>
        <v>1.6697022789780639E-2</v>
      </c>
    </row>
    <row r="76" spans="1:15">
      <c r="A76" s="17" t="str">
        <f>Krikri_Group!B153</f>
        <v>Exchange Rate Differences</v>
      </c>
      <c r="B76" s="53" t="s">
        <v>186</v>
      </c>
      <c r="C76" s="53" t="s">
        <v>186</v>
      </c>
      <c r="D76" s="53" t="s">
        <v>186</v>
      </c>
      <c r="E76" s="53" t="s">
        <v>186</v>
      </c>
      <c r="F76" s="53" t="s">
        <v>186</v>
      </c>
      <c r="G76" s="53" t="s">
        <v>186</v>
      </c>
      <c r="H76" s="56">
        <f>Krikri_Group!I153/Krikri_Group!I$3</f>
        <v>3.0468706381996851E-5</v>
      </c>
      <c r="I76" s="53">
        <f>Krikri_Group!J153/Krikri_Group!J$3</f>
        <v>-7.0949916685510459E-5</v>
      </c>
      <c r="J76" s="53">
        <f>Krikri_Group!K153/Krikri_Group!K$3</f>
        <v>7.480699298333678E-5</v>
      </c>
      <c r="K76" s="53">
        <f>Krikri_Group!L153/Krikri_Group!L$3</f>
        <v>3.7619944212690457E-5</v>
      </c>
      <c r="L76" s="53">
        <f>Krikri_Group!M153/Krikri_Group!M$3</f>
        <v>-5.9572539807055485E-5</v>
      </c>
      <c r="M76" s="53" t="s">
        <v>186</v>
      </c>
    </row>
    <row r="77" spans="1:15">
      <c r="A77" s="18" t="str">
        <f>Krikri_Group!B154</f>
        <v>Grants of fixed assets</v>
      </c>
      <c r="B77" s="53">
        <f>Krikri_Group!C154/Krikri_Group!C$3</f>
        <v>-4.9363157719364168E-3</v>
      </c>
      <c r="C77" s="53">
        <f>Krikri_Group!D154/Krikri_Group!D$3</f>
        <v>-6.5427245053260455E-3</v>
      </c>
      <c r="D77" s="53">
        <f>Krikri_Group!E154/Krikri_Group!E$3</f>
        <v>-5.1493161315869958E-3</v>
      </c>
      <c r="E77" s="53">
        <f>Krikri_Group!F154/Krikri_Group!F$3</f>
        <v>-2.1548125133910995E-2</v>
      </c>
      <c r="F77" s="53">
        <f>Krikri_Group!G154/Krikri_Group!G$3</f>
        <v>-1.6425362563920191E-2</v>
      </c>
      <c r="G77" s="53">
        <f>Krikri_Group!H154/Krikri_Group!H$3</f>
        <v>-1.5649391816224264E-2</v>
      </c>
      <c r="H77" s="53">
        <f>Krikri_Group!I154/Krikri_Group!I$3</f>
        <v>-1.3768274470073871E-2</v>
      </c>
      <c r="I77" s="53">
        <f>Krikri_Group!J154/Krikri_Group!J$3</f>
        <v>-1.2838031526602785E-2</v>
      </c>
      <c r="J77" s="53">
        <f>Krikri_Group!K154/Krikri_Group!K$3</f>
        <v>-1.8281321478010124E-2</v>
      </c>
      <c r="K77" s="53">
        <f>Krikri_Group!L154/Krikri_Group!L$3</f>
        <v>-1.0719232859616576E-2</v>
      </c>
      <c r="L77" s="53">
        <f>Krikri_Group!M154/Krikri_Group!M$3</f>
        <v>-6.4196022171976435E-3</v>
      </c>
      <c r="M77" s="53">
        <f>Krikri_Group!N154/Krikri_Group!N$3</f>
        <v>-8.1867433454639333E-3</v>
      </c>
      <c r="O77">
        <f>39.78-19.05</f>
        <v>20.73</v>
      </c>
    </row>
    <row r="78" spans="1:15">
      <c r="A78" s="17" t="str">
        <f>Krikri_Group!B155</f>
        <v>Results of Investment Activities</v>
      </c>
      <c r="B78" s="53">
        <f>Krikri_Group!C155/Krikri_Group!C$3</f>
        <v>-5.2266637986812681E-3</v>
      </c>
      <c r="C78" s="53">
        <f>Krikri_Group!D155/Krikri_Group!D$3</f>
        <v>-2.208403520046082E-3</v>
      </c>
      <c r="D78" s="53">
        <f>Krikri_Group!E155/Krikri_Group!E$3</f>
        <v>-4.4465500752193382E-3</v>
      </c>
      <c r="E78" s="53">
        <f>Krikri_Group!F155/Krikri_Group!F$3</f>
        <v>-3.0752009241369837E-3</v>
      </c>
      <c r="F78" s="53">
        <f>Krikri_Group!G155/Krikri_Group!G$3</f>
        <v>-2.5278790350728338E-3</v>
      </c>
      <c r="G78" s="53">
        <f>Krikri_Group!H155/Krikri_Group!H$3</f>
        <v>-2.0789838993518204E-3</v>
      </c>
      <c r="H78" s="53">
        <f>Krikri_Group!I155/Krikri_Group!I$3</f>
        <v>-3.6839378112090725E-3</v>
      </c>
      <c r="I78" s="53">
        <f>Krikri_Group!J155/Krikri_Group!J$3</f>
        <v>3.1087293592153785E-3</v>
      </c>
      <c r="J78" s="53">
        <f>Krikri_Group!K155/Krikri_Group!K$3</f>
        <v>-5.1988836489704447E-3</v>
      </c>
      <c r="K78" s="53">
        <f>Krikri_Group!L155/Krikri_Group!L$3</f>
        <v>-2.0013575471714176E-3</v>
      </c>
      <c r="L78" s="53">
        <f>Krikri_Group!M155/Krikri_Group!M$3</f>
        <v>-1.263357806983934E-2</v>
      </c>
      <c r="M78" s="53">
        <f>Krikri_Group!N155/Krikri_Group!N$3</f>
        <v>-1.1227050646954201E-3</v>
      </c>
    </row>
    <row r="79" spans="1:15">
      <c r="A79" s="19" t="str">
        <f>Krikri_Group!B156</f>
        <v>Interest Charges and similar expenses</v>
      </c>
      <c r="B79" s="52">
        <f>Krikri_Group!C156/Krikri_Group!C$3</f>
        <v>1.058235144543314E-3</v>
      </c>
      <c r="C79" s="52">
        <f>Krikri_Group!D156/Krikri_Group!D$3</f>
        <v>2.48679888134249E-3</v>
      </c>
      <c r="D79" s="52">
        <f>Krikri_Group!E156/Krikri_Group!E$3</f>
        <v>1.8007032256809957E-3</v>
      </c>
      <c r="E79" s="52">
        <f>Krikri_Group!F156/Krikri_Group!F$3</f>
        <v>1.3634772199560441E-3</v>
      </c>
      <c r="F79" s="52">
        <f>Krikri_Group!G156/Krikri_Group!G$3</f>
        <v>4.4086319090073274E-3</v>
      </c>
      <c r="G79" s="52">
        <f>Krikri_Group!H156/Krikri_Group!H$3</f>
        <v>2.7899890396747874E-3</v>
      </c>
      <c r="H79" s="52">
        <f>Krikri_Group!I156/Krikri_Group!I$3</f>
        <v>2.4489805431460085E-3</v>
      </c>
      <c r="I79" s="52">
        <f>Krikri_Group!J156/Krikri_Group!J$3</f>
        <v>5.1216905876846934E-3</v>
      </c>
      <c r="J79" s="52">
        <f>Krikri_Group!K156/Krikri_Group!K$3</f>
        <v>2.6027808201143257E-3</v>
      </c>
      <c r="K79" s="52">
        <f>Krikri_Group!L156/Krikri_Group!L$3</f>
        <v>1.9010328032409692E-3</v>
      </c>
      <c r="L79" s="52">
        <f>Krikri_Group!M156/Krikri_Group!M$3</f>
        <v>1.2920215829911844E-3</v>
      </c>
      <c r="M79" s="52">
        <f>Krikri_Group!N156/Krikri_Group!N$3</f>
        <v>8.853621132342589E-3</v>
      </c>
    </row>
    <row r="80" spans="1:15">
      <c r="B80" s="42"/>
      <c r="C80" s="42"/>
      <c r="D80" s="42"/>
      <c r="E80" s="42"/>
      <c r="F80" s="42"/>
      <c r="G80" s="42"/>
      <c r="H80" s="42"/>
      <c r="I80" s="42"/>
      <c r="J80" s="42"/>
      <c r="K80" s="42"/>
      <c r="L80" s="42"/>
      <c r="M80" s="42"/>
    </row>
    <row r="81" spans="1:13">
      <c r="A81" s="16" t="str">
        <f>Krikri_Group!B158</f>
        <v>Changes in Working Capital</v>
      </c>
      <c r="B81" s="42"/>
      <c r="C81" s="42"/>
      <c r="D81" s="42"/>
      <c r="E81" s="42"/>
      <c r="F81" s="42"/>
      <c r="G81" s="42"/>
      <c r="H81" s="42"/>
      <c r="I81" s="42"/>
      <c r="J81" s="42"/>
      <c r="K81" s="42"/>
      <c r="L81" s="42"/>
      <c r="M81" s="42"/>
    </row>
    <row r="82" spans="1:13">
      <c r="A82" s="17" t="str">
        <f>Krikri_Group!B159</f>
        <v>(Increase)/Decrease in Stocks</v>
      </c>
      <c r="B82" s="53">
        <f>Krikri_Group!C159/Krikri_Group!C$3</f>
        <v>-3.6950779576021782E-2</v>
      </c>
      <c r="C82" s="53">
        <f>Krikri_Group!D159/Krikri_Group!D$3</f>
        <v>-2.3793817810098893E-2</v>
      </c>
      <c r="D82" s="53">
        <f>Krikri_Group!E159/Krikri_Group!E$3</f>
        <v>1.5319006008708119E-2</v>
      </c>
      <c r="E82" s="53">
        <f>Krikri_Group!F159/Krikri_Group!F$3</f>
        <v>-2.4457179829174756E-2</v>
      </c>
      <c r="F82" s="53">
        <f>Krikri_Group!G159/Krikri_Group!G$3</f>
        <v>-2.6784716397098295E-2</v>
      </c>
      <c r="G82" s="53">
        <f>Krikri_Group!H159/Krikri_Group!H$3</f>
        <v>-1.3661777083082843E-2</v>
      </c>
      <c r="H82" s="53">
        <f>Krikri_Group!I159/Krikri_Group!I$3</f>
        <v>9.9154027256355502E-3</v>
      </c>
      <c r="I82" s="53">
        <f>Krikri_Group!J159/Krikri_Group!J$3</f>
        <v>-1.916290662375188E-2</v>
      </c>
      <c r="J82" s="53">
        <f>Krikri_Group!K159/Krikri_Group!K$3</f>
        <v>-1.5589247820238728E-2</v>
      </c>
      <c r="K82" s="53">
        <f>Krikri_Group!L159/Krikri_Group!L$3</f>
        <v>8.9079272194548809E-3</v>
      </c>
      <c r="L82" s="53">
        <f>Krikri_Group!M159/Krikri_Group!M$3</f>
        <v>-4.5592630114670657E-2</v>
      </c>
      <c r="M82" s="53">
        <f>Krikri_Group!N159/Krikri_Group!N$3</f>
        <v>2.7784523195675728E-2</v>
      </c>
    </row>
    <row r="83" spans="1:13">
      <c r="A83" s="17" t="str">
        <f>Krikri_Group!B160</f>
        <v>(Increase)/Decrease in Receivables</v>
      </c>
      <c r="B83" s="53">
        <f>Krikri_Group!C160/Krikri_Group!C$3</f>
        <v>-8.589589647815031E-2</v>
      </c>
      <c r="C83" s="53">
        <f>Krikri_Group!D160/Krikri_Group!D$3</f>
        <v>-6.4414987854095926E-2</v>
      </c>
      <c r="D83" s="53">
        <f>Krikri_Group!E160/Krikri_Group!E$3</f>
        <v>-8.3433678817845455E-2</v>
      </c>
      <c r="E83" s="53">
        <f>Krikri_Group!F160/Krikri_Group!F$3</f>
        <v>-5.0870690995061356E-2</v>
      </c>
      <c r="F83" s="53">
        <f>Krikri_Group!G160/Krikri_Group!G$3</f>
        <v>-2.6847380476636075E-2</v>
      </c>
      <c r="G83" s="53">
        <f>Krikri_Group!H160/Krikri_Group!H$3</f>
        <v>-2.5495847894931919E-2</v>
      </c>
      <c r="H83" s="53">
        <f>Krikri_Group!I160/Krikri_Group!I$3</f>
        <v>-3.8752804397579325E-2</v>
      </c>
      <c r="I83" s="53">
        <f>Krikri_Group!J160/Krikri_Group!J$3</f>
        <v>1.5529452637987411E-3</v>
      </c>
      <c r="J83" s="53">
        <f>Krikri_Group!K160/Krikri_Group!K$3</f>
        <v>-4.3588125850252894E-2</v>
      </c>
      <c r="K83" s="53">
        <f>Krikri_Group!L160/Krikri_Group!L$3</f>
        <v>-6.9534632336454225E-2</v>
      </c>
      <c r="L83" s="53">
        <f>Krikri_Group!M160/Krikri_Group!M$3</f>
        <v>-2.7336070524762009E-2</v>
      </c>
      <c r="M83" s="53">
        <f>Krikri_Group!N160/Krikri_Group!N$3</f>
        <v>2.1844265396209317E-2</v>
      </c>
    </row>
    <row r="84" spans="1:13">
      <c r="A84" s="17" t="str">
        <f>Krikri_Group!B161</f>
        <v>Increase/(Decrease) in Payables (except banks)</v>
      </c>
      <c r="B84" s="53">
        <f>Krikri_Group!C161/Krikri_Group!C$3</f>
        <v>5.1322430108273989E-2</v>
      </c>
      <c r="C84" s="53">
        <f>Krikri_Group!D161/Krikri_Group!D$3</f>
        <v>1.5243052471141112E-2</v>
      </c>
      <c r="D84" s="53">
        <f>Krikri_Group!E161/Krikri_Group!E$3</f>
        <v>3.3279191909192318E-2</v>
      </c>
      <c r="E84" s="53">
        <f>Krikri_Group!F161/Krikri_Group!F$3</f>
        <v>5.1635487139372008E-2</v>
      </c>
      <c r="F84" s="53">
        <f>Krikri_Group!G161/Krikri_Group!G$3</f>
        <v>1.1381935979306056E-2</v>
      </c>
      <c r="G84" s="53">
        <f>Krikri_Group!H161/Krikri_Group!H$3</f>
        <v>2.0495534884737723E-2</v>
      </c>
      <c r="H84" s="53">
        <f>Krikri_Group!I161/Krikri_Group!I$3</f>
        <v>-5.4996862549584486E-3</v>
      </c>
      <c r="I84" s="53">
        <f>Krikri_Group!J161/Krikri_Group!J$3</f>
        <v>-3.0513995721672016E-2</v>
      </c>
      <c r="J84" s="53">
        <f>Krikri_Group!K161/Krikri_Group!K$3</f>
        <v>-5.5961904016051188E-4</v>
      </c>
      <c r="K84" s="53">
        <f>Krikri_Group!L161/Krikri_Group!L$3</f>
        <v>4.0690204294938248E-2</v>
      </c>
      <c r="L84" s="53">
        <f>Krikri_Group!M161/Krikri_Group!M$3</f>
        <v>3.1597645821808115E-2</v>
      </c>
      <c r="M84" s="53">
        <f>Krikri_Group!N161/Krikri_Group!N$3</f>
        <v>-4.2563211867915299E-2</v>
      </c>
    </row>
    <row r="85" spans="1:13">
      <c r="A85" s="16" t="str">
        <f>Krikri_Group!B162</f>
        <v>Reduced by:</v>
      </c>
      <c r="B85" s="51"/>
      <c r="C85" s="42"/>
      <c r="D85" s="42"/>
      <c r="E85" s="42"/>
      <c r="F85" s="42"/>
      <c r="G85" s="42"/>
      <c r="H85" s="42"/>
      <c r="I85" s="42"/>
      <c r="J85" s="42"/>
      <c r="K85" s="42"/>
      <c r="L85" s="42"/>
      <c r="M85" s="42"/>
    </row>
    <row r="86" spans="1:13">
      <c r="A86" s="20" t="str">
        <f>Krikri_Group!B163</f>
        <v>Paid Interest Charges and similar expenses</v>
      </c>
      <c r="B86" s="53">
        <f>Krikri_Group!C163/Krikri_Group!C$3</f>
        <v>-1.058235144543314E-3</v>
      </c>
      <c r="C86" s="53">
        <f>Krikri_Group!D163/Krikri_Group!D$3</f>
        <v>-3.0772855317252874E-3</v>
      </c>
      <c r="D86" s="53">
        <f>Krikri_Group!E163/Krikri_Group!E$3</f>
        <v>-1.8007032256809957E-3</v>
      </c>
      <c r="E86" s="53">
        <f>Krikri_Group!F163/Krikri_Group!F$3</f>
        <v>-1.3543784392300536E-3</v>
      </c>
      <c r="F86" s="53">
        <f>Krikri_Group!G163/Krikri_Group!G$3</f>
        <v>-4.2810639494984901E-3</v>
      </c>
      <c r="G86" s="53">
        <f>Krikri_Group!H163/Krikri_Group!H$3</f>
        <v>-2.8303574178944451E-3</v>
      </c>
      <c r="H86" s="53">
        <f>Krikri_Group!I163/Krikri_Group!I$3</f>
        <v>-2.3865175762377146E-3</v>
      </c>
      <c r="I86" s="53">
        <f>Krikri_Group!J163/Krikri_Group!J$3</f>
        <v>-4.8123205626196888E-3</v>
      </c>
      <c r="J86" s="53">
        <f>Krikri_Group!K163/Krikri_Group!K$3</f>
        <v>-2.5935901503271481E-3</v>
      </c>
      <c r="K86" s="53">
        <f>Krikri_Group!L163/Krikri_Group!L$3</f>
        <v>-1.8352162484810378E-3</v>
      </c>
      <c r="L86" s="53">
        <f>Krikri_Group!M163/Krikri_Group!M$3</f>
        <v>-4.4199169302669462E-3</v>
      </c>
      <c r="M86" s="53">
        <f>Krikri_Group!N163/Krikri_Group!N$3</f>
        <v>-9.1182184266123314E-3</v>
      </c>
    </row>
    <row r="87" spans="1:13">
      <c r="A87" s="19" t="str">
        <f>Krikri_Group!B164</f>
        <v>Paid Taxes</v>
      </c>
      <c r="B87" s="52">
        <f>Krikri_Group!C164/Krikri_Group!C$3</f>
        <v>-1.7115226415778284E-2</v>
      </c>
      <c r="C87" s="52">
        <f>Krikri_Group!D164/Krikri_Group!D$3</f>
        <v>-1.4693000934106293E-3</v>
      </c>
      <c r="D87" s="52">
        <f>Krikri_Group!E164/Krikri_Group!E$3</f>
        <v>-2.5826484631743446E-2</v>
      </c>
      <c r="E87" s="52">
        <f>Krikri_Group!F164/Krikri_Group!F$3</f>
        <v>-3.3494668426096649E-2</v>
      </c>
      <c r="F87" s="52">
        <f>Krikri_Group!G164/Krikri_Group!G$3</f>
        <v>-1.0683898399330396E-2</v>
      </c>
      <c r="G87" s="52">
        <f>Krikri_Group!H164/Krikri_Group!H$3</f>
        <v>-1.5821994580452067E-2</v>
      </c>
      <c r="H87" s="52">
        <f>Krikri_Group!I164/Krikri_Group!I$3</f>
        <v>-7.6206726570799011E-3</v>
      </c>
      <c r="I87" s="52">
        <f>Krikri_Group!J164/Krikri_Group!J$3</f>
        <v>-1.3526427320180735E-2</v>
      </c>
      <c r="J87" s="52">
        <f>Krikri_Group!K164/Krikri_Group!K$3</f>
        <v>-2.6682453707818892E-3</v>
      </c>
      <c r="K87" s="52">
        <f>Krikri_Group!L164/Krikri_Group!L$3</f>
        <v>-1.6442484286664505E-2</v>
      </c>
      <c r="L87" s="52">
        <f>Krikri_Group!M164/Krikri_Group!M$3</f>
        <v>-5.7738960285491931E-3</v>
      </c>
      <c r="M87" s="52">
        <f>Krikri_Group!N164/Krikri_Group!N$3</f>
        <v>-5.2020291080025665E-3</v>
      </c>
    </row>
    <row r="88" spans="1:13">
      <c r="A88" s="66" t="str">
        <f>Krikri_Group!B165</f>
        <v>Net Cash Flow from Operating Activities (A)</v>
      </c>
      <c r="B88" s="105">
        <f>Krikri_Group!C165/Krikri_Group!C$3</f>
        <v>5.7451417840315593E-2</v>
      </c>
      <c r="C88" s="105">
        <f>Krikri_Group!D165/Krikri_Group!D$3</f>
        <v>0.10087985387869293</v>
      </c>
      <c r="D88" s="105">
        <f>Krikri_Group!E165/Krikri_Group!E$3</f>
        <v>0.12437693462193222</v>
      </c>
      <c r="E88" s="105">
        <f>Krikri_Group!F165/Krikri_Group!F$3</f>
        <v>8.3232436579940325E-2</v>
      </c>
      <c r="F88" s="105">
        <f>Krikri_Group!G165/Krikri_Group!G$3</f>
        <v>8.0548357505267995E-2</v>
      </c>
      <c r="G88" s="105">
        <f>Krikri_Group!H165/Krikri_Group!H$3</f>
        <v>0.1290668967374401</v>
      </c>
      <c r="H88" s="105">
        <f>Krikri_Group!I165/Krikri_Group!I$3</f>
        <v>7.9724972251335471E-2</v>
      </c>
      <c r="I88" s="105">
        <f>Krikri_Group!J165/Krikri_Group!J$3</f>
        <v>4.9473090934268459E-2</v>
      </c>
      <c r="J88" s="105">
        <f>Krikri_Group!K165/Krikri_Group!K$3</f>
        <v>8.8196517228568194E-2</v>
      </c>
      <c r="K88" s="105">
        <f>Krikri_Group!L165/Krikri_Group!L$3</f>
        <v>8.1586518327151025E-2</v>
      </c>
      <c r="L88" s="105">
        <f>Krikri_Group!M165/Krikri_Group!M$3</f>
        <v>2.0367392511488065E-2</v>
      </c>
      <c r="M88" s="105">
        <f>Krikri_Group!N165/Krikri_Group!N$3</f>
        <v>0.11786279231503709</v>
      </c>
    </row>
    <row r="89" spans="1:13">
      <c r="B89" s="53"/>
      <c r="C89" s="42"/>
      <c r="D89" s="42"/>
      <c r="E89" s="42"/>
      <c r="F89" s="42"/>
      <c r="G89" s="42"/>
      <c r="H89" s="42"/>
      <c r="I89" s="42"/>
      <c r="J89" s="42"/>
      <c r="K89" s="42"/>
      <c r="L89" s="42"/>
      <c r="M89" s="42"/>
    </row>
    <row r="90" spans="1:13" ht="15.75">
      <c r="A90" s="69" t="str">
        <f>Krikri_Group!B167</f>
        <v>Cash Flow from Investing Activities</v>
      </c>
      <c r="B90" s="69"/>
      <c r="C90" s="69"/>
      <c r="D90" s="69"/>
      <c r="E90" s="69"/>
      <c r="F90" s="69"/>
      <c r="G90" s="69"/>
      <c r="H90" s="69"/>
      <c r="I90" s="69"/>
      <c r="J90" s="69"/>
      <c r="K90" s="69"/>
      <c r="L90" s="69"/>
      <c r="M90" s="69"/>
    </row>
    <row r="91" spans="1:13">
      <c r="A91" s="31" t="str">
        <f>Krikri_Group!B168</f>
        <v>Purchase of Plant and Equipment</v>
      </c>
      <c r="B91" s="53">
        <f>Krikri_Group!C168/Krikri_Group!C$3</f>
        <v>-0.24019493072044956</v>
      </c>
      <c r="C91" s="53">
        <f>Krikri_Group!D168/Krikri_Group!D$3</f>
        <v>-7.255698809008565E-2</v>
      </c>
      <c r="D91" s="53">
        <f>Krikri_Group!E168/Krikri_Group!E$3</f>
        <v>-0.12402136193848455</v>
      </c>
      <c r="E91" s="53">
        <f>Krikri_Group!F168/Krikri_Group!F$3</f>
        <v>-0.15797630278648289</v>
      </c>
      <c r="F91" s="53">
        <f>Krikri_Group!G168/Krikri_Group!G$3</f>
        <v>-0.11607539248790565</v>
      </c>
      <c r="G91" s="53">
        <f>Krikri_Group!H168/Krikri_Group!H$3</f>
        <v>-0.10341292901028164</v>
      </c>
      <c r="H91" s="53">
        <f>Krikri_Group!I168/Krikri_Group!I$3</f>
        <v>-6.9010369848354625E-2</v>
      </c>
      <c r="I91" s="53">
        <f>Krikri_Group!J168/Krikri_Group!J$3</f>
        <v>-4.8814127144964289E-2</v>
      </c>
      <c r="J91" s="53">
        <f>Krikri_Group!K168/Krikri_Group!K$3</f>
        <v>-3.0126324154181396E-2</v>
      </c>
      <c r="K91" s="53">
        <f>Krikri_Group!L168/Krikri_Group!L$3</f>
        <v>-7.9877328157878E-2</v>
      </c>
      <c r="L91" s="53">
        <f>Krikri_Group!M168/Krikri_Group!M$3</f>
        <v>-0.29556916921452908</v>
      </c>
      <c r="M91" s="53">
        <f>Krikri_Group!N168/Krikri_Group!N$3</f>
        <v>-0.10939748619575826</v>
      </c>
    </row>
    <row r="92" spans="1:13">
      <c r="A92" s="31" t="str">
        <f>Krikri_Group!B169</f>
        <v>Proceeds from sale of Intangible Assets</v>
      </c>
      <c r="B92" s="53">
        <f>Krikri_Group!C169/Krikri_Group!C$3</f>
        <v>1.4677128246821025E-3</v>
      </c>
      <c r="C92" s="53">
        <f>Krikri_Group!D169/Krikri_Group!D$3</f>
        <v>6.6583941521840522E-4</v>
      </c>
      <c r="D92" s="53">
        <f>Krikri_Group!E169/Krikri_Group!E$3</f>
        <v>3.1803902920207396E-3</v>
      </c>
      <c r="E92" s="53">
        <f>Krikri_Group!F169/Krikri_Group!F$3</f>
        <v>8.776895777704572E-4</v>
      </c>
      <c r="F92" s="53">
        <f>Krikri_Group!G169/Krikri_Group!G$3</f>
        <v>3.9971629530062439E-4</v>
      </c>
      <c r="G92" s="53">
        <f>Krikri_Group!H169/Krikri_Group!H$3</f>
        <v>9.0522051319760289E-4</v>
      </c>
      <c r="H92" s="53">
        <f>Krikri_Group!I169/Krikri_Group!I$3</f>
        <v>6.0420419415091952E-4</v>
      </c>
      <c r="I92" s="53">
        <f>Krikri_Group!J169/Krikri_Group!J$3</f>
        <v>4.6432430912596908E-3</v>
      </c>
      <c r="J92" s="53">
        <f>Krikri_Group!K169/Krikri_Group!K$3</f>
        <v>2.1453215553129332E-3</v>
      </c>
      <c r="K92" s="53">
        <f>Krikri_Group!L169/Krikri_Group!L$3</f>
        <v>4.1652015486676435E-4</v>
      </c>
      <c r="L92" s="53">
        <f>Krikri_Group!M169/Krikri_Group!M$3</f>
        <v>0.11830985860724691</v>
      </c>
      <c r="M92" s="53">
        <f>Krikri_Group!N169/Krikri_Group!N$3</f>
        <v>8.3640526584910903E-4</v>
      </c>
    </row>
    <row r="93" spans="1:13">
      <c r="A93" s="31" t="str">
        <f>Krikri_Group!B170</f>
        <v>Interest Received</v>
      </c>
      <c r="B93" s="53">
        <f>Krikri_Group!C170/Krikri_Group!C$3</f>
        <v>3.9989406556408067E-3</v>
      </c>
      <c r="C93" s="53">
        <f>Krikri_Group!D170/Krikri_Group!D$3</f>
        <v>1.5189966605956195E-3</v>
      </c>
      <c r="D93" s="53">
        <f>Krikri_Group!E170/Krikri_Group!E$3</f>
        <v>3.0952536686000365E-3</v>
      </c>
      <c r="E93" s="53">
        <f>Krikri_Group!F170/Krikri_Group!F$3</f>
        <v>2.2694602665593758E-3</v>
      </c>
      <c r="F93" s="53">
        <f>Krikri_Group!G170/Krikri_Group!G$3</f>
        <v>2.0192933389366931E-3</v>
      </c>
      <c r="G93" s="53">
        <f>Krikri_Group!H170/Krikri_Group!H$3</f>
        <v>1.4912451545525097E-3</v>
      </c>
      <c r="H93" s="53">
        <f>Krikri_Group!I170/Krikri_Group!I$3</f>
        <v>9.6739202175440207E-4</v>
      </c>
      <c r="I93" s="53">
        <f>Krikri_Group!J170/Krikri_Group!J$3</f>
        <v>2.504183467174851E-3</v>
      </c>
      <c r="J93" s="53">
        <f>Krikri_Group!K170/Krikri_Group!K$3</f>
        <v>4.8822861543200476E-3</v>
      </c>
      <c r="K93" s="53">
        <f>Krikri_Group!L170/Krikri_Group!L$3</f>
        <v>1.8499677287517184E-3</v>
      </c>
      <c r="L93" s="53">
        <f>Krikri_Group!M170/Krikri_Group!M$3</f>
        <v>2.5701999387164995E-3</v>
      </c>
      <c r="M93" s="53">
        <f>Krikri_Group!N170/Krikri_Group!N$3</f>
        <v>3.3690412472753501E-4</v>
      </c>
    </row>
    <row r="94" spans="1:13">
      <c r="A94" s="31" t="str">
        <f>Krikri_Group!B171</f>
        <v>Dividends Received</v>
      </c>
      <c r="B94" s="53">
        <f>Krikri_Group!C171/Krikri_Group!C$3</f>
        <v>8.8737171988035207E-8</v>
      </c>
      <c r="C94" s="53">
        <f>Krikri_Group!D171/Krikri_Group!D$3</f>
        <v>2.3606854673916821E-5</v>
      </c>
      <c r="D94" s="53" t="s">
        <v>186</v>
      </c>
      <c r="E94" s="53" t="s">
        <v>186</v>
      </c>
      <c r="F94" s="53" t="s">
        <v>186</v>
      </c>
      <c r="G94" s="53" t="s">
        <v>186</v>
      </c>
      <c r="H94" s="53" t="s">
        <v>186</v>
      </c>
      <c r="I94" s="53" t="s">
        <v>186</v>
      </c>
      <c r="J94" s="53" t="s">
        <v>186</v>
      </c>
      <c r="K94" s="53">
        <f>Krikri_Group!L171/Krikri_Group!L$3</f>
        <v>2.4170337118734415E-2</v>
      </c>
      <c r="L94" s="53" t="s">
        <v>186</v>
      </c>
      <c r="M94" s="53" t="s">
        <v>186</v>
      </c>
    </row>
    <row r="95" spans="1:13">
      <c r="A95" s="32" t="str">
        <f>Krikri_Group!B172</f>
        <v>Proceeds from Grants</v>
      </c>
      <c r="B95" s="53">
        <f>Krikri_Group!C172/Krikri_Group!C$3</f>
        <v>0</v>
      </c>
      <c r="C95" s="53">
        <f>Krikri_Group!D172/Krikri_Group!D$3</f>
        <v>7.2696934569129193E-2</v>
      </c>
      <c r="D95" s="53">
        <f>Krikri_Group!E172/Krikri_Group!E$3</f>
        <v>1.8498123494066421E-2</v>
      </c>
      <c r="E95" s="53">
        <f>Krikri_Group!F172/Krikri_Group!F$3</f>
        <v>0</v>
      </c>
      <c r="F95" s="53">
        <f>Krikri_Group!G172/Krikri_Group!G$3</f>
        <v>2.8546583683990028E-2</v>
      </c>
      <c r="G95" s="53">
        <f>Krikri_Group!H172/Krikri_Group!H$3</f>
        <v>7.211715126938055E-2</v>
      </c>
      <c r="H95" s="53">
        <f>Krikri_Group!I172/Krikri_Group!I$3</f>
        <v>1.5765267221466921E-2</v>
      </c>
      <c r="I95" s="53">
        <f>Krikri_Group!J172/Krikri_Group!J$3</f>
        <v>2.2990089993675876E-2</v>
      </c>
      <c r="J95" s="53">
        <f>Krikri_Group!K172/Krikri_Group!K$3</f>
        <v>0</v>
      </c>
      <c r="K95" s="53">
        <f>Krikri_Group!L172/Krikri_Group!L$3</f>
        <v>0</v>
      </c>
      <c r="L95" s="53">
        <f>Krikri_Group!M172/Krikri_Group!M$3</f>
        <v>1.9469047425237501E-2</v>
      </c>
      <c r="M95" s="53">
        <f>Krikri_Group!N172/Krikri_Group!N$3</f>
        <v>2.2434833413038632E-2</v>
      </c>
    </row>
    <row r="96" spans="1:13" ht="30">
      <c r="A96" s="33" t="str">
        <f>Krikri_Group!B173</f>
        <v>Purchase of Subsidiaries, Association, Join Ventures and other Investments</v>
      </c>
      <c r="B96" s="53">
        <f>Krikri_Group!C173/Krikri_Group!C$3</f>
        <v>0</v>
      </c>
      <c r="C96" s="53">
        <f>Krikri_Group!D173/Krikri_Group!D$3</f>
        <v>5.2741417923064986E-3</v>
      </c>
      <c r="D96" s="53">
        <f>Krikri_Group!E173/Krikri_Group!E$3</f>
        <v>1.4347359544900906E-4</v>
      </c>
      <c r="E96" s="53" t="s">
        <v>186</v>
      </c>
      <c r="F96" s="53" t="s">
        <v>186</v>
      </c>
      <c r="G96" s="53" t="s">
        <v>186</v>
      </c>
      <c r="H96" s="53">
        <f>Krikri_Group!I173/Krikri_Group!I$3</f>
        <v>-6.2293672774780644E-3</v>
      </c>
      <c r="I96" s="53">
        <f>Krikri_Group!J173/Krikri_Group!J$3</f>
        <v>-2.6503415479727163E-3</v>
      </c>
      <c r="J96" s="53" t="s">
        <v>186</v>
      </c>
      <c r="K96" s="53" t="s">
        <v>186</v>
      </c>
      <c r="L96" s="53" t="s">
        <v>186</v>
      </c>
      <c r="M96" s="53" t="s">
        <v>186</v>
      </c>
    </row>
    <row r="97" spans="1:13">
      <c r="A97" s="33" t="str">
        <f>Krikri_Group!B174</f>
        <v>Sale of Subsidiary</v>
      </c>
      <c r="B97" s="53" t="s">
        <v>186</v>
      </c>
      <c r="C97" s="53" t="s">
        <v>186</v>
      </c>
      <c r="D97" s="53" t="s">
        <v>186</v>
      </c>
      <c r="E97" s="53" t="s">
        <v>186</v>
      </c>
      <c r="F97" s="53" t="s">
        <v>186</v>
      </c>
      <c r="G97" s="53" t="s">
        <v>186</v>
      </c>
      <c r="H97" s="53" t="s">
        <v>186</v>
      </c>
      <c r="I97" s="53" t="s">
        <v>186</v>
      </c>
      <c r="J97" s="55" t="s">
        <v>186</v>
      </c>
      <c r="K97" s="55" t="s">
        <v>186</v>
      </c>
      <c r="L97" s="54">
        <f>Krikri_Group!M174/Krikri_Group!M$3</f>
        <v>-1.9520505863669617E-5</v>
      </c>
      <c r="M97" s="53" t="s">
        <v>186</v>
      </c>
    </row>
    <row r="98" spans="1:13">
      <c r="A98" s="34" t="str">
        <f>Krikri_Group!B175</f>
        <v>Proceeds from sale of Investment Assets</v>
      </c>
      <c r="B98" s="52" t="s">
        <v>186</v>
      </c>
      <c r="C98" s="52" t="s">
        <v>186</v>
      </c>
      <c r="D98" s="52" t="s">
        <v>186</v>
      </c>
      <c r="E98" s="52" t="s">
        <v>186</v>
      </c>
      <c r="F98" s="52" t="s">
        <v>186</v>
      </c>
      <c r="G98" s="52" t="s">
        <v>186</v>
      </c>
      <c r="H98" s="52" t="s">
        <v>186</v>
      </c>
      <c r="I98" s="52" t="s">
        <v>186</v>
      </c>
      <c r="J98" s="52">
        <f>Krikri_Group!K175/Krikri_Group!K$3</f>
        <v>1.3490891430718987E-3</v>
      </c>
      <c r="K98" s="52" t="s">
        <v>186</v>
      </c>
      <c r="L98" s="52" t="s">
        <v>186</v>
      </c>
      <c r="M98" s="52" t="s">
        <v>186</v>
      </c>
    </row>
    <row r="99" spans="1:13">
      <c r="A99" s="66" t="str">
        <f>Krikri_Group!B176</f>
        <v>Net Cash Flow from Investing Activities (B)</v>
      </c>
      <c r="B99" s="105">
        <f>Krikri_Group!C176/Krikri_Group!C$3</f>
        <v>-0.23472818850295465</v>
      </c>
      <c r="C99" s="105">
        <f>Krikri_Group!D176/Krikri_Group!D$3</f>
        <v>7.622531201837977E-3</v>
      </c>
      <c r="D99" s="105">
        <f>Krikri_Group!E176/Krikri_Group!E$3</f>
        <v>-9.9104120888348343E-2</v>
      </c>
      <c r="E99" s="105">
        <f>Krikri_Group!F176/Krikri_Group!F$3</f>
        <v>-0.15482918410236104</v>
      </c>
      <c r="F99" s="105">
        <f>Krikri_Group!G176/Krikri_Group!G$3</f>
        <v>-8.5109799169678299E-2</v>
      </c>
      <c r="G99" s="105">
        <f>Krikri_Group!H176/Krikri_Group!H$3</f>
        <v>-2.8899312073150978E-2</v>
      </c>
      <c r="H99" s="105">
        <f>Krikri_Group!I176/Krikri_Group!I$3</f>
        <v>-5.7902873688460442E-2</v>
      </c>
      <c r="I99" s="105">
        <f>Krikri_Group!J176/Krikri_Group!J$3</f>
        <v>-2.132695214082659E-2</v>
      </c>
      <c r="J99" s="105">
        <f>Krikri_Group!K176/Krikri_Group!K$3</f>
        <v>-2.1749627301476514E-2</v>
      </c>
      <c r="K99" s="105">
        <f>Krikri_Group!L176/Krikri_Group!L$3</f>
        <v>-5.3440503155525107E-2</v>
      </c>
      <c r="L99" s="105">
        <f>Krikri_Group!M176/Krikri_Group!M$3</f>
        <v>-0.15523957078736855</v>
      </c>
      <c r="M99" s="105">
        <f>Krikri_Group!N176/Krikri_Group!N$3</f>
        <v>-8.5789343392142989E-2</v>
      </c>
    </row>
    <row r="100" spans="1:13">
      <c r="B100" s="53"/>
      <c r="C100" s="42"/>
      <c r="D100" s="42"/>
      <c r="E100" s="42"/>
      <c r="F100" s="42"/>
      <c r="G100" s="42"/>
      <c r="H100" s="42"/>
      <c r="I100" s="42"/>
      <c r="J100" s="42"/>
      <c r="K100" s="42"/>
      <c r="L100" s="42"/>
      <c r="M100" s="42"/>
    </row>
    <row r="101" spans="1:13" ht="15.75">
      <c r="A101" s="69" t="str">
        <f>Krikri_Group!B178</f>
        <v>Cash Flow from Financing Activities</v>
      </c>
      <c r="B101" s="69"/>
      <c r="C101" s="69"/>
      <c r="D101" s="69"/>
      <c r="E101" s="69"/>
      <c r="F101" s="69"/>
      <c r="G101" s="69"/>
      <c r="H101" s="69"/>
      <c r="I101" s="69"/>
      <c r="J101" s="69"/>
      <c r="K101" s="69"/>
      <c r="L101" s="69"/>
      <c r="M101" s="69"/>
    </row>
    <row r="102" spans="1:13">
      <c r="A102" t="str">
        <f>Krikri_Group!B179</f>
        <v>Proceeds from issued/bought loans</v>
      </c>
      <c r="B102" s="59">
        <f>Krikri_Group!C179/Krikri_Group!C$3</f>
        <v>5.1505716737015282E-3</v>
      </c>
      <c r="C102" s="59">
        <f>Krikri_Group!D179/Krikri_Group!D$3</f>
        <v>6.4068767122359097E-3</v>
      </c>
      <c r="D102" s="59">
        <f>Krikri_Group!E179/Krikri_Group!E$3</f>
        <v>4.5317220543806651E-3</v>
      </c>
      <c r="E102" s="59">
        <f>Krikri_Group!F179/Krikri_Group!F$3</f>
        <v>3.8784082568069783E-2</v>
      </c>
      <c r="F102" s="59">
        <f>Krikri_Group!G179/Krikri_Group!G$3</f>
        <v>5.4731360726830845E-2</v>
      </c>
      <c r="G102" s="59">
        <f>Krikri_Group!H179/Krikri_Group!H$3</f>
        <v>2.5487972955919222E-3</v>
      </c>
      <c r="H102" s="59">
        <f>Krikri_Group!I179/Krikri_Group!I$3</f>
        <v>8.8759028446605548E-2</v>
      </c>
      <c r="I102" s="59">
        <f>Krikri_Group!J179/Krikri_Group!J$3</f>
        <v>6.9509627114666017E-2</v>
      </c>
      <c r="J102" s="59" t="s">
        <v>186</v>
      </c>
      <c r="K102" s="59">
        <f>Krikri_Group!L179/Krikri_Group!L$3</f>
        <v>7.3390449107862771E-2</v>
      </c>
      <c r="L102" s="59">
        <f>Krikri_Group!M179/Krikri_Group!M$3</f>
        <v>3.2404558206622872E-2</v>
      </c>
      <c r="M102" s="59">
        <f>Krikri_Group!N179/Krikri_Group!N$3</f>
        <v>0.11961213666191103</v>
      </c>
    </row>
    <row r="103" spans="1:13">
      <c r="A103" t="str">
        <f>Krikri_Group!B180</f>
        <v>Repayment of Loans</v>
      </c>
      <c r="B103" s="59" t="s">
        <v>186</v>
      </c>
      <c r="C103" s="59">
        <f>Krikri_Group!D180/Krikri_Group!D$3</f>
        <v>-5.6811334253908706E-3</v>
      </c>
      <c r="D103" s="59">
        <f>Krikri_Group!E180/Krikri_Group!E$3</f>
        <v>-6.5604344513407777E-3</v>
      </c>
      <c r="E103" s="59">
        <f>Krikri_Group!F180/Krikri_Group!F$3</f>
        <v>-5.51781846636187E-3</v>
      </c>
      <c r="F103" s="59">
        <f>Krikri_Group!G180/Krikri_Group!G$3</f>
        <v>-3.2251515596195997E-2</v>
      </c>
      <c r="G103" s="59">
        <f>Krikri_Group!H180/Krikri_Group!H$3</f>
        <v>-1.0197126864522232E-2</v>
      </c>
      <c r="H103" s="59">
        <f>Krikri_Group!I180/Krikri_Group!I$3</f>
        <v>-9.1489876306163037E-2</v>
      </c>
      <c r="I103" s="59">
        <f>Krikri_Group!J180/Krikri_Group!J$3</f>
        <v>-1.7405314998321854E-2</v>
      </c>
      <c r="J103" s="59">
        <f>Krikri_Group!K180/Krikri_Group!K$3</f>
        <v>-1.8164878221348733E-2</v>
      </c>
      <c r="K103" s="59">
        <f>Krikri_Group!L180/Krikri_Group!L$3</f>
        <v>-1.4269525191389082E-2</v>
      </c>
      <c r="L103" s="59">
        <f>Krikri_Group!M180/Krikri_Group!M$3</f>
        <v>-2.5562867176049039E-2</v>
      </c>
      <c r="M103" s="59">
        <f>Krikri_Group!N180/Krikri_Group!N$3</f>
        <v>-6.4853207574911947E-2</v>
      </c>
    </row>
    <row r="104" spans="1:13">
      <c r="A104" t="str">
        <f>Krikri_Group!B181</f>
        <v>Return of Capital</v>
      </c>
      <c r="B104" s="59" t="s">
        <v>186</v>
      </c>
      <c r="C104" s="59" t="s">
        <v>186</v>
      </c>
      <c r="D104" s="59" t="s">
        <v>186</v>
      </c>
      <c r="E104" s="59" t="s">
        <v>186</v>
      </c>
      <c r="F104" s="59" t="s">
        <v>186</v>
      </c>
      <c r="G104" s="59" t="s">
        <v>186</v>
      </c>
      <c r="H104" s="59">
        <f>Krikri_Group!I181/Krikri_Group!I$3</f>
        <v>-5.9344310472304145E-2</v>
      </c>
      <c r="I104" s="59" t="s">
        <v>186</v>
      </c>
      <c r="J104" s="59">
        <f>Krikri_Group!K181/Krikri_Group!K$3</f>
        <v>-2.7879888367595224E-2</v>
      </c>
      <c r="K104" s="59">
        <f>Krikri_Group!L181/Krikri_Group!L$3</f>
        <v>-2.911997982173636E-2</v>
      </c>
      <c r="L104" s="59" t="s">
        <v>186</v>
      </c>
      <c r="M104" s="59" t="s">
        <v>186</v>
      </c>
    </row>
    <row r="105" spans="1:13">
      <c r="A105" t="str">
        <f>Krikri_Group!B182</f>
        <v>Dividends Paid</v>
      </c>
      <c r="B105" s="59">
        <f>Krikri_Group!C182/Krikri_Group!C$3</f>
        <v>-2.051217409665226E-2</v>
      </c>
      <c r="C105" s="59">
        <f>Krikri_Group!D182/Krikri_Group!D$3</f>
        <v>-2.2996071645976317E-2</v>
      </c>
      <c r="D105" s="59">
        <f>Krikri_Group!E182/Krikri_Group!E$3</f>
        <v>-2.3169253233724426E-2</v>
      </c>
      <c r="E105" s="59">
        <f>Krikri_Group!F182/Krikri_Group!F$3</f>
        <v>-2.8364950349947831E-2</v>
      </c>
      <c r="F105" s="59">
        <f>Krikri_Group!G182/Krikri_Group!G$3</f>
        <v>-2.7110015952160681E-2</v>
      </c>
      <c r="G105" s="59">
        <f>Krikri_Group!H182/Krikri_Group!H$3</f>
        <v>-3.1310086778350031E-2</v>
      </c>
      <c r="H105" s="59" t="s">
        <v>186</v>
      </c>
      <c r="I105" s="59" t="s">
        <v>186</v>
      </c>
      <c r="J105" s="59" t="s">
        <v>186</v>
      </c>
      <c r="K105" s="59" t="s">
        <v>186</v>
      </c>
      <c r="L105" s="59" t="s">
        <v>186</v>
      </c>
      <c r="M105" s="59">
        <f>Krikri_Group!N182/Krikri_Group!N$3</f>
        <v>-2.68086423704763E-2</v>
      </c>
    </row>
    <row r="106" spans="1:13">
      <c r="A106" s="41" t="str">
        <f>Krikri_Group!B183</f>
        <v>Share Capital Increase</v>
      </c>
      <c r="B106" s="59" t="s">
        <v>186</v>
      </c>
      <c r="C106" s="59" t="s">
        <v>186</v>
      </c>
      <c r="D106" s="59" t="s">
        <v>186</v>
      </c>
      <c r="E106" s="59" t="s">
        <v>186</v>
      </c>
      <c r="F106" s="59" t="s">
        <v>186</v>
      </c>
      <c r="G106" s="59" t="s">
        <v>186</v>
      </c>
      <c r="H106" s="59" t="s">
        <v>186</v>
      </c>
      <c r="I106" s="59">
        <f>Krikri_Group!J183/Krikri_Group!J$3</f>
        <v>1.4820370946370232E-4</v>
      </c>
      <c r="J106" s="59" t="s">
        <v>186</v>
      </c>
      <c r="K106" s="59" t="s">
        <v>186</v>
      </c>
      <c r="L106" s="59" t="s">
        <v>186</v>
      </c>
      <c r="M106" s="59" t="s">
        <v>186</v>
      </c>
    </row>
    <row r="107" spans="1:13">
      <c r="A107" s="66" t="str">
        <f>Krikri_Group!B184</f>
        <v>Net Cash Flow from Financing Activities (C)</v>
      </c>
      <c r="B107" s="105">
        <f>Krikri_Group!C184/Krikri_Group!C$3</f>
        <v>-1.5361602422950734E-2</v>
      </c>
      <c r="C107" s="105">
        <f>Krikri_Group!D184/Krikri_Group!D$3</f>
        <v>-2.2270328359131276E-2</v>
      </c>
      <c r="D107" s="105">
        <f>Krikri_Group!E184/Krikri_Group!E$3</f>
        <v>-2.5197965630684539E-2</v>
      </c>
      <c r="E107" s="105">
        <f>Krikri_Group!F184/Krikri_Group!F$3</f>
        <v>4.9013137517600848E-3</v>
      </c>
      <c r="F107" s="105">
        <f>Krikri_Group!G184/Krikri_Group!G$3</f>
        <v>-4.6301708215258312E-3</v>
      </c>
      <c r="G107" s="105">
        <f>Krikri_Group!H184/Krikri_Group!H$3</f>
        <v>-3.8958416347280339E-2</v>
      </c>
      <c r="H107" s="105">
        <f>Krikri_Group!I184/Krikri_Group!I$3</f>
        <v>-6.2075137143609627E-2</v>
      </c>
      <c r="I107" s="105">
        <f>Krikri_Group!J184/Krikri_Group!J$3</f>
        <v>5.2252515825807873E-2</v>
      </c>
      <c r="J107" s="105">
        <f>Krikri_Group!K184/Krikri_Group!K$3</f>
        <v>-4.6044766588943957E-2</v>
      </c>
      <c r="K107" s="105">
        <f>Krikri_Group!L184/Krikri_Group!L$3</f>
        <v>3.0000944094737324E-2</v>
      </c>
      <c r="L107" s="105">
        <f>Krikri_Group!M184/Krikri_Group!M$3</f>
        <v>6.8416910305738304E-3</v>
      </c>
      <c r="M107" s="105">
        <f>Krikri_Group!N184/Krikri_Group!N$3</f>
        <v>2.795028671652278E-2</v>
      </c>
    </row>
    <row r="108" spans="1:13">
      <c r="B108" s="53"/>
      <c r="C108" s="42"/>
      <c r="D108" s="42"/>
      <c r="E108" s="42"/>
      <c r="F108" s="42"/>
      <c r="G108" s="42"/>
      <c r="H108" s="42"/>
      <c r="I108" s="42"/>
      <c r="J108" s="42"/>
      <c r="K108" s="42"/>
      <c r="L108" s="42"/>
      <c r="M108" s="42"/>
    </row>
    <row r="109" spans="1:13">
      <c r="A109" s="105" t="str">
        <f>Krikri_Group!B186</f>
        <v>Total Net Cash and Cash Equivalents (A+B+C)</v>
      </c>
      <c r="B109" s="105">
        <f>Krikri_Group!C186/Krikri_Group!C$3</f>
        <v>-0.19263837308558979</v>
      </c>
      <c r="C109" s="105">
        <f>Krikri_Group!D186/Krikri_Group!D$3</f>
        <v>8.6232056721399622E-2</v>
      </c>
      <c r="D109" s="105">
        <f>Krikri_Group!E186/Krikri_Group!E$3</f>
        <v>7.4848102899347516E-5</v>
      </c>
      <c r="E109" s="105">
        <f>Krikri_Group!F186/Krikri_Group!F$3</f>
        <v>-6.6695433770660617E-2</v>
      </c>
      <c r="F109" s="105">
        <f>Krikri_Group!G186/Krikri_Group!G$3</f>
        <v>-9.1916376522331329E-3</v>
      </c>
      <c r="G109" s="105">
        <f>Krikri_Group!H186/Krikri_Group!H$3</f>
        <v>6.1209168317008775E-2</v>
      </c>
      <c r="H109" s="105">
        <f>Krikri_Group!I186/Krikri_Group!I$3</f>
        <v>-4.0253038580734604E-2</v>
      </c>
      <c r="I109" s="105">
        <f>Krikri_Group!J186/Krikri_Group!J$3</f>
        <v>8.0398633745487849E-2</v>
      </c>
      <c r="J109" s="105">
        <f>Krikri_Group!K186/Krikri_Group!K$3</f>
        <v>2.0402123338147726E-2</v>
      </c>
      <c r="K109" s="105">
        <f>Krikri_Group!L186/Krikri_Group!L$3</f>
        <v>5.8146959266363235E-2</v>
      </c>
      <c r="L109" s="105">
        <f>Krikri_Group!M186/Krikri_Group!M$3</f>
        <v>-0.12803048724530666</v>
      </c>
      <c r="M109" s="105">
        <f>Krikri_Group!N186/Krikri_Group!N$3</f>
        <v>6.0023735639416875E-2</v>
      </c>
    </row>
    <row r="110" spans="1:13">
      <c r="A110" s="31" t="str">
        <f>Krikri_Group!B187</f>
        <v>Cash and Cash Equivalents at the beginning</v>
      </c>
      <c r="B110" s="53">
        <f>Krikri_Group!C187/Krikri_Group!C$3</f>
        <v>0.28436873862195344</v>
      </c>
      <c r="C110" s="53">
        <f>Krikri_Group!D187/Krikri_Group!D$3</f>
        <v>8.1479590947989011E-2</v>
      </c>
      <c r="D110" s="53">
        <f>Krikri_Group!E187/Krikri_Group!E$3</f>
        <v>0.15045681384672227</v>
      </c>
      <c r="E110" s="53">
        <f>Krikri_Group!F187/Krikri_Group!F$3</f>
        <v>0.13266860508088379</v>
      </c>
      <c r="F110" s="53">
        <f>Krikri_Group!G187/Krikri_Group!G$3</f>
        <v>5.4792716158924462E-2</v>
      </c>
      <c r="G110" s="53">
        <f>Krikri_Group!H187/Krikri_Group!H$3</f>
        <v>4.3523073819727989E-2</v>
      </c>
      <c r="H110" s="53">
        <f>Krikri_Group!I187/Krikri_Group!I$3</f>
        <v>8.8548332468676078E-2</v>
      </c>
      <c r="I110" s="53">
        <f>Krikri_Group!J187/Krikri_Group!J$3</f>
        <v>4.7842161296025157E-2</v>
      </c>
      <c r="J110" s="53">
        <f>Krikri_Group!K187/Krikri_Group!K$3</f>
        <v>0.10360390783232083</v>
      </c>
      <c r="K110" s="53">
        <f>Krikri_Group!L187/Krikri_Group!L$3</f>
        <v>0.10793484912596965</v>
      </c>
      <c r="L110" s="53">
        <f>Krikri_Group!M187/Krikri_Group!M$3</f>
        <v>0.14666234346654114</v>
      </c>
      <c r="M110" s="53">
        <f>Krikri_Group!N187/Krikri_Group!N$3</f>
        <v>2.1470110035133563E-2</v>
      </c>
    </row>
    <row r="111" spans="1:13" ht="15.75" thickBot="1">
      <c r="A111" s="39" t="str">
        <f>Krikri_Group!B188</f>
        <v>Cash and Cash Equivalents in the end</v>
      </c>
      <c r="B111" s="57">
        <f>Krikri_Group!C188/Krikri_Group!C$3</f>
        <v>9.1730365536363628E-2</v>
      </c>
      <c r="C111" s="57">
        <f>Krikri_Group!D188/Krikri_Group!D$3</f>
        <v>0.16771164766938865</v>
      </c>
      <c r="D111" s="57">
        <f>Krikri_Group!E188/Krikri_Group!E$3</f>
        <v>0.15053162659388097</v>
      </c>
      <c r="E111" s="57">
        <f>Krikri_Group!F188/Krikri_Group!F$3</f>
        <v>6.5973202470431147E-2</v>
      </c>
      <c r="F111" s="57">
        <f>Krikri_Group!G188/Krikri_Group!G$3</f>
        <v>4.4091100686503869E-2</v>
      </c>
      <c r="G111" s="57">
        <f>Krikri_Group!H188/Krikri_Group!H$3</f>
        <v>0.10473224213673676</v>
      </c>
      <c r="H111" s="57">
        <f>Krikri_Group!I188/Krikri_Group!I$3</f>
        <v>4.829529388794148E-2</v>
      </c>
      <c r="I111" s="57">
        <f>Krikri_Group!J188/Krikri_Group!J$3</f>
        <v>0.12824079504151301</v>
      </c>
      <c r="J111" s="57">
        <f>Krikri_Group!K188/Krikri_Group!K$3</f>
        <v>0.12400603117046856</v>
      </c>
      <c r="K111" s="57">
        <f>Krikri_Group!L188/Krikri_Group!L$3</f>
        <v>0.16608180839233289</v>
      </c>
      <c r="L111" s="57">
        <f>Krikri_Group!M188/Krikri_Group!M$3</f>
        <v>1.8631856221234474E-2</v>
      </c>
      <c r="M111" s="57">
        <f>Krikri_Group!N188/Krikri_Group!N$3</f>
        <v>8.1493860610892199E-2</v>
      </c>
    </row>
    <row r="112" spans="1:13" ht="15.75" thickTop="1"/>
    <row r="133" spans="1:1">
      <c r="A133">
        <f>Krikri_Group!B210</f>
        <v>0</v>
      </c>
    </row>
  </sheetData>
  <mergeCells count="4">
    <mergeCell ref="A69:M69"/>
    <mergeCell ref="A1:M1"/>
    <mergeCell ref="A22:M22"/>
    <mergeCell ref="A2:M2"/>
  </mergeCells>
  <pageMargins left="0.7" right="0.7" top="0.75" bottom="0.75" header="0.3" footer="0.3"/>
  <pageSetup paperSize="9" orientation="portrait" horizontalDpi="4294967292" verticalDpi="0" r:id="rId1"/>
</worksheet>
</file>

<file path=xl/worksheets/sheet9.xml><?xml version="1.0" encoding="utf-8"?>
<worksheet xmlns="http://schemas.openxmlformats.org/spreadsheetml/2006/main" xmlns:r="http://schemas.openxmlformats.org/officeDocument/2006/relationships">
  <sheetPr>
    <tabColor rgb="FF92D050"/>
  </sheetPr>
  <dimension ref="A1:AA69"/>
  <sheetViews>
    <sheetView topLeftCell="A21" zoomScale="80" zoomScaleNormal="80" workbookViewId="0">
      <selection activeCell="O40" sqref="O40"/>
    </sheetView>
  </sheetViews>
  <sheetFormatPr defaultRowHeight="15"/>
  <cols>
    <col min="1" max="1" width="50.7109375" customWidth="1"/>
    <col min="2" max="13" width="10.7109375" customWidth="1"/>
    <col min="15" max="15" width="51.7109375" bestFit="1" customWidth="1"/>
  </cols>
  <sheetData>
    <row r="1" spans="1:27" ht="15.75" hidden="1">
      <c r="A1" s="246" t="s">
        <v>323</v>
      </c>
      <c r="B1" s="246"/>
      <c r="C1" s="246"/>
      <c r="D1" s="246"/>
      <c r="E1" s="246"/>
      <c r="F1" s="246"/>
      <c r="G1" s="246"/>
      <c r="H1" s="246"/>
      <c r="I1" s="246"/>
      <c r="J1" s="246"/>
      <c r="K1" s="246"/>
      <c r="L1" s="246"/>
      <c r="M1" s="246"/>
      <c r="O1" s="246" t="s">
        <v>253</v>
      </c>
      <c r="P1" s="246"/>
      <c r="Q1" s="246"/>
      <c r="R1" s="246"/>
      <c r="S1" s="246"/>
      <c r="T1" s="246"/>
      <c r="U1" s="246"/>
      <c r="V1" s="246"/>
      <c r="W1" s="246"/>
      <c r="X1" s="246"/>
      <c r="Y1" s="246"/>
      <c r="Z1" s="246"/>
      <c r="AA1" s="246"/>
    </row>
    <row r="2" spans="1:27" hidden="1">
      <c r="A2" s="247" t="str">
        <f>Krikri_Group!A1</f>
        <v>Consolidated Statement of Profit or Loss</v>
      </c>
      <c r="B2" s="247"/>
      <c r="C2" s="247"/>
      <c r="D2" s="247"/>
      <c r="E2" s="247"/>
      <c r="F2" s="247"/>
      <c r="G2" s="247"/>
      <c r="H2" s="247"/>
      <c r="I2" s="247"/>
      <c r="J2" s="247"/>
      <c r="K2" s="247"/>
      <c r="L2" s="247"/>
      <c r="M2" s="247"/>
      <c r="O2" s="247">
        <f>Krikri_Group!O1</f>
        <v>0</v>
      </c>
      <c r="P2" s="247"/>
      <c r="Q2" s="247"/>
      <c r="R2" s="247"/>
      <c r="S2" s="247"/>
      <c r="T2" s="247"/>
      <c r="U2" s="247"/>
      <c r="V2" s="247"/>
      <c r="W2" s="247"/>
      <c r="X2" s="247"/>
      <c r="Y2" s="247"/>
      <c r="Z2" s="247"/>
      <c r="AA2" s="247"/>
    </row>
    <row r="3" spans="1:27" ht="15.75" hidden="1">
      <c r="A3" s="63"/>
      <c r="B3" s="63">
        <v>2004</v>
      </c>
      <c r="C3" s="63">
        <v>2005</v>
      </c>
      <c r="D3" s="63">
        <v>2006</v>
      </c>
      <c r="E3" s="63">
        <v>2007</v>
      </c>
      <c r="F3" s="63">
        <v>2008</v>
      </c>
      <c r="G3" s="63">
        <v>2009</v>
      </c>
      <c r="H3" s="63">
        <v>2010</v>
      </c>
      <c r="I3" s="63">
        <v>2011</v>
      </c>
      <c r="J3" s="63">
        <v>2012</v>
      </c>
      <c r="K3" s="63">
        <v>2013</v>
      </c>
      <c r="L3" s="63">
        <v>2014</v>
      </c>
      <c r="M3" s="63">
        <v>2015</v>
      </c>
      <c r="O3" s="63"/>
      <c r="P3" s="63">
        <v>2004</v>
      </c>
      <c r="Q3" s="63">
        <v>2005</v>
      </c>
      <c r="R3" s="63">
        <v>2006</v>
      </c>
      <c r="S3" s="63">
        <v>2007</v>
      </c>
      <c r="T3" s="63">
        <v>2008</v>
      </c>
      <c r="U3" s="63">
        <v>2009</v>
      </c>
      <c r="V3" s="63">
        <v>2010</v>
      </c>
      <c r="W3" s="63">
        <v>2011</v>
      </c>
      <c r="X3" s="63">
        <v>2012</v>
      </c>
      <c r="Y3" s="63">
        <v>2013</v>
      </c>
      <c r="Z3" s="63">
        <v>2014</v>
      </c>
      <c r="AA3" s="63">
        <v>2015</v>
      </c>
    </row>
    <row r="4" spans="1:27" hidden="1">
      <c r="A4" s="5" t="str">
        <f>Krikri_Group!B3</f>
        <v>Sales</v>
      </c>
      <c r="B4" s="94">
        <f>Krikri_Group!C3/Krikri_Group!$C3</f>
        <v>1</v>
      </c>
      <c r="C4" s="95">
        <f>Krikri_Group!D3/Krikri_Group!$C3</f>
        <v>1.1258078798519988</v>
      </c>
      <c r="D4" s="95">
        <f>Krikri_Group!E3/Krikri_Group!$C3</f>
        <v>1.2549188678254943</v>
      </c>
      <c r="E4" s="95">
        <f>Krikri_Group!F3/Krikri_Group!$C3</f>
        <v>1.4238860678602439</v>
      </c>
      <c r="F4" s="95">
        <f>Krikri_Group!G3/Krikri_Group!$C3</f>
        <v>1.7630160682165235</v>
      </c>
      <c r="G4" s="95">
        <f>Krikri_Group!H3/Krikri_Group!$C3</f>
        <v>1.7860254838072631</v>
      </c>
      <c r="H4" s="95">
        <f>Krikri_Group!I3/Krikri_Group!$C3</f>
        <v>2.0940182316731453</v>
      </c>
      <c r="I4" s="95">
        <f>Krikri_Group!J3/Krikri_Group!$C3</f>
        <v>2.1255673133787392</v>
      </c>
      <c r="J4" s="95">
        <f>Krikri_Group!K3/Krikri_Group!$C3</f>
        <v>2.6310247160088824</v>
      </c>
      <c r="K4" s="95">
        <f>Krikri_Group!L3/Krikri_Group!$C3</f>
        <v>3.0227765692514428</v>
      </c>
      <c r="L4" s="95">
        <f>Krikri_Group!M3/Krikri_Group!$C3</f>
        <v>3.4230204367475006</v>
      </c>
      <c r="M4" s="95">
        <f>Krikri_Group!N3/Krikri_Group!$C3</f>
        <v>2.9705122384311018</v>
      </c>
      <c r="O4" s="5" t="str">
        <f>A4</f>
        <v>Sales</v>
      </c>
      <c r="P4" s="95">
        <f>Krikri_Group!C3/Krikri_Group!$C3</f>
        <v>1</v>
      </c>
      <c r="Q4" s="95">
        <f>Krikri_Group!D3/Krikri_Group!$C3</f>
        <v>1.1258078798519988</v>
      </c>
      <c r="R4" s="95">
        <f>Krikri_Group!E3/Krikri_Group!$C3</f>
        <v>1.2549188678254943</v>
      </c>
      <c r="S4" s="95">
        <f>Krikri_Group!F3/Krikri_Group!$C3</f>
        <v>1.4238860678602439</v>
      </c>
      <c r="T4" s="95">
        <f>Krikri_Group!G3/Krikri_Group!$C3</f>
        <v>1.7630160682165235</v>
      </c>
      <c r="U4" s="150">
        <f>Krikri_Group!H3/Krikri_Group!$C3</f>
        <v>1.7860254838072631</v>
      </c>
      <c r="V4" s="158">
        <f>Krikri_Group!I3/Krikri_Group!$I3</f>
        <v>1</v>
      </c>
      <c r="W4" s="158">
        <f>Krikri_Group!J3/Krikri_Group!$I3</f>
        <v>1.0150662879761014</v>
      </c>
      <c r="X4" s="95">
        <f>Krikri_Group!K3/Krikri_Group!$I3</f>
        <v>1.256447855235082</v>
      </c>
      <c r="Y4" s="95">
        <f>Krikri_Group!L3/Krikri_Group!$I3</f>
        <v>1.4435292508586275</v>
      </c>
      <c r="Z4" s="95">
        <f>Krikri_Group!M3/Krikri_Group!$I3</f>
        <v>1.634666014351015</v>
      </c>
      <c r="AA4" s="95">
        <f>Krikri_Group!N3/Krikri_Group!$I3</f>
        <v>1.418570379904299</v>
      </c>
    </row>
    <row r="5" spans="1:27" hidden="1">
      <c r="A5" s="15" t="str">
        <f>Krikri_Group!B4</f>
        <v>Cost of Goods Sold</v>
      </c>
      <c r="B5" s="96">
        <f>Krikri_Group!C4/Krikri_Group!$C4</f>
        <v>1</v>
      </c>
      <c r="C5" s="97">
        <f>Krikri_Group!D4/Krikri_Group!$C4</f>
        <v>1.0768138713592534</v>
      </c>
      <c r="D5" s="97">
        <f>Krikri_Group!E4/Krikri_Group!$C4</f>
        <v>1.2145327890136126</v>
      </c>
      <c r="E5" s="97">
        <f>Krikri_Group!F4/Krikri_Group!$C4</f>
        <v>1.4971829712324096</v>
      </c>
      <c r="F5" s="97">
        <f>Krikri_Group!G4/Krikri_Group!$C4</f>
        <v>1.9260774884085949</v>
      </c>
      <c r="G5" s="97">
        <f>Krikri_Group!H4/Krikri_Group!$C4</f>
        <v>1.8152701259893862</v>
      </c>
      <c r="H5" s="97">
        <f>Krikri_Group!I4/Krikri_Group!$C4</f>
        <v>2.4078078244991992</v>
      </c>
      <c r="I5" s="97">
        <f>Krikri_Group!J4/Krikri_Group!$C4</f>
        <v>2.4899030129772304</v>
      </c>
      <c r="J5" s="97">
        <f>Krikri_Group!K4/Krikri_Group!$C4</f>
        <v>3.0933297052726063</v>
      </c>
      <c r="K5" s="97">
        <f>Krikri_Group!L4/Krikri_Group!$C4</f>
        <v>3.8182252810018755</v>
      </c>
      <c r="L5" s="97">
        <f>Krikri_Group!M4/Krikri_Group!$C4</f>
        <v>4.8925945252231795</v>
      </c>
      <c r="M5" s="97">
        <f>Krikri_Group!N4/Krikri_Group!$C4</f>
        <v>3.6982552954615779</v>
      </c>
      <c r="O5" s="15" t="str">
        <f t="shared" ref="O5:O17" si="0">A5</f>
        <v>Cost of Goods Sold</v>
      </c>
      <c r="P5" s="97">
        <f>Krikri_Group!C4/Krikri_Group!$C4</f>
        <v>1</v>
      </c>
      <c r="Q5" s="97">
        <f>Krikri_Group!D4/Krikri_Group!$C4</f>
        <v>1.0768138713592534</v>
      </c>
      <c r="R5" s="97">
        <f>Krikri_Group!E4/Krikri_Group!$C4</f>
        <v>1.2145327890136126</v>
      </c>
      <c r="S5" s="97">
        <f>Krikri_Group!F4/Krikri_Group!$C4</f>
        <v>1.4971829712324096</v>
      </c>
      <c r="T5" s="97">
        <f>Krikri_Group!G4/Krikri_Group!$C4</f>
        <v>1.9260774884085949</v>
      </c>
      <c r="U5" s="151">
        <f>Krikri_Group!H4/Krikri_Group!$C4</f>
        <v>1.8152701259893862</v>
      </c>
      <c r="V5" s="97">
        <f>Krikri_Group!I4/Krikri_Group!$I4</f>
        <v>1</v>
      </c>
      <c r="W5" s="97">
        <f>Krikri_Group!J4/Krikri_Group!$I4</f>
        <v>1.0340954073006663</v>
      </c>
      <c r="X5" s="97">
        <f>Krikri_Group!K4/Krikri_Group!$I4</f>
        <v>1.2847078881455123</v>
      </c>
      <c r="Y5" s="97">
        <f>Krikri_Group!L4/Krikri_Group!$I4</f>
        <v>1.58576828356143</v>
      </c>
      <c r="Z5" s="97">
        <f>Krikri_Group!M4/Krikri_Group!$I4</f>
        <v>2.0319705233289507</v>
      </c>
      <c r="AA5" s="97">
        <f>Krikri_Group!N4/Krikri_Group!$I4</f>
        <v>1.5359428845741789</v>
      </c>
    </row>
    <row r="6" spans="1:27" hidden="1">
      <c r="A6" s="74" t="str">
        <f>Krikri_Group!B5</f>
        <v>Gross Profit</v>
      </c>
      <c r="B6" s="98">
        <f>Krikri_Group!C5/Krikri_Group!$C5</f>
        <v>1</v>
      </c>
      <c r="C6" s="99">
        <f>Krikri_Group!D5/Krikri_Group!$C5</f>
        <v>1.1821382281032391</v>
      </c>
      <c r="D6" s="99">
        <f>Krikri_Group!E5/Krikri_Group!$C5</f>
        <v>1.3013523390592716</v>
      </c>
      <c r="E6" s="99">
        <f>Krikri_Group!F5/Krikri_Group!$C5</f>
        <v>1.339613720695529</v>
      </c>
      <c r="F6" s="99">
        <f>Krikri_Group!G5/Krikri_Group!$C5</f>
        <v>1.5755379077569378</v>
      </c>
      <c r="G6" s="99">
        <f>Krikri_Group!H5/Krikri_Group!$C5</f>
        <v>1.752401858058146</v>
      </c>
      <c r="H6" s="99">
        <f>Krikri_Group!I5/Krikri_Group!$C5</f>
        <v>1.7332420283741019</v>
      </c>
      <c r="I6" s="99">
        <f>Krikri_Group!J5/Krikri_Group!$C5</f>
        <v>1.7066761577024037</v>
      </c>
      <c r="J6" s="99">
        <f>Krikri_Group!K5/Krikri_Group!$C5</f>
        <v>2.0994943953704399</v>
      </c>
      <c r="K6" s="99">
        <f>Krikri_Group!L5/Krikri_Group!$C5</f>
        <v>2.1082176466307314</v>
      </c>
      <c r="L6" s="99">
        <f>Krikri_Group!M5/Krikri_Group!$C5</f>
        <v>1.733393111724707</v>
      </c>
      <c r="M6" s="99">
        <f>Krikri_Group!N5/Krikri_Group!$C5</f>
        <v>2.1337971833828533</v>
      </c>
      <c r="O6" s="74" t="str">
        <f t="shared" si="0"/>
        <v>Gross Profit</v>
      </c>
      <c r="P6" s="99">
        <f>Krikri_Group!C5/Krikri_Group!$C5</f>
        <v>1</v>
      </c>
      <c r="Q6" s="99">
        <f>Krikri_Group!D5/Krikri_Group!$C5</f>
        <v>1.1821382281032391</v>
      </c>
      <c r="R6" s="99">
        <f>Krikri_Group!E5/Krikri_Group!$C5</f>
        <v>1.3013523390592716</v>
      </c>
      <c r="S6" s="99">
        <f>Krikri_Group!F5/Krikri_Group!$C5</f>
        <v>1.339613720695529</v>
      </c>
      <c r="T6" s="99">
        <f>Krikri_Group!G5/Krikri_Group!$C5</f>
        <v>1.5755379077569378</v>
      </c>
      <c r="U6" s="152">
        <f>Krikri_Group!H5/Krikri_Group!$C5</f>
        <v>1.752401858058146</v>
      </c>
      <c r="V6" s="159">
        <f>Krikri_Group!I5/Krikri_Group!$I5</f>
        <v>1</v>
      </c>
      <c r="W6" s="159">
        <f>Krikri_Group!J5/Krikri_Group!$I5</f>
        <v>0.9846727287725543</v>
      </c>
      <c r="X6" s="159">
        <f>Krikri_Group!K5/Krikri_Group!$I5</f>
        <v>1.2113105734805585</v>
      </c>
      <c r="Y6" s="159">
        <f>Krikri_Group!L5/Krikri_Group!$I5</f>
        <v>1.2163434835516782</v>
      </c>
      <c r="Z6" s="159">
        <f>Krikri_Group!M5/Krikri_Group!$I5</f>
        <v>1.0000871680631624</v>
      </c>
      <c r="AA6" s="159">
        <f>Krikri_Group!N5/Krikri_Group!$I5</f>
        <v>1.2311016860031367</v>
      </c>
    </row>
    <row r="7" spans="1:27" hidden="1">
      <c r="A7" s="8" t="str">
        <f>Krikri_Group!B6</f>
        <v>Selling Expenses</v>
      </c>
      <c r="B7" s="100">
        <f>Krikri_Group!C6/Krikri_Group!$C6</f>
        <v>1</v>
      </c>
      <c r="C7" s="50">
        <f>Krikri_Group!D6/Krikri_Group!$C6</f>
        <v>1.1714016509406286</v>
      </c>
      <c r="D7" s="50">
        <f>Krikri_Group!E6/Krikri_Group!$C6</f>
        <v>1.1993450274722679</v>
      </c>
      <c r="E7" s="50">
        <f>Krikri_Group!F6/Krikri_Group!$C6</f>
        <v>1.3471723613270836</v>
      </c>
      <c r="F7" s="50">
        <f>Krikri_Group!G6/Krikri_Group!$C6</f>
        <v>1.5740577757666461</v>
      </c>
      <c r="G7" s="50">
        <f>Krikri_Group!H6/Krikri_Group!$C6</f>
        <v>1.696356808334099</v>
      </c>
      <c r="H7" s="50">
        <f>Krikri_Group!I6/Krikri_Group!$C6</f>
        <v>1.7746140616453823</v>
      </c>
      <c r="I7" s="50">
        <f>Krikri_Group!J6/Krikri_Group!$C6</f>
        <v>1.7639312605130046</v>
      </c>
      <c r="J7" s="50">
        <f>Krikri_Group!K6/Krikri_Group!$C6</f>
        <v>1.8640784604653786</v>
      </c>
      <c r="K7" s="50">
        <f>Krikri_Group!L6/Krikri_Group!$C6</f>
        <v>2.04698520587529</v>
      </c>
      <c r="L7" s="50">
        <f>Krikri_Group!M6/Krikri_Group!$C6</f>
        <v>1.7829836797812866</v>
      </c>
      <c r="M7" s="50">
        <f>Krikri_Group!N6/Krikri_Group!$C6</f>
        <v>2.3025761852057607</v>
      </c>
      <c r="O7" s="8" t="str">
        <f t="shared" si="0"/>
        <v>Selling Expenses</v>
      </c>
      <c r="P7" s="50">
        <f>Krikri_Group!C6/Krikri_Group!$C6</f>
        <v>1</v>
      </c>
      <c r="Q7" s="50">
        <f>Krikri_Group!D6/Krikri_Group!$C6</f>
        <v>1.1714016509406286</v>
      </c>
      <c r="R7" s="50">
        <f>Krikri_Group!E6/Krikri_Group!$C6</f>
        <v>1.1993450274722679</v>
      </c>
      <c r="S7" s="50">
        <f>Krikri_Group!F6/Krikri_Group!$C6</f>
        <v>1.3471723613270836</v>
      </c>
      <c r="T7" s="50">
        <f>Krikri_Group!G6/Krikri_Group!$C6</f>
        <v>1.5740577757666461</v>
      </c>
      <c r="U7" s="153">
        <f>Krikri_Group!H6/Krikri_Group!$C6</f>
        <v>1.696356808334099</v>
      </c>
      <c r="V7" s="160">
        <f>Krikri_Group!I6/Krikri_Group!$I6</f>
        <v>1</v>
      </c>
      <c r="W7" s="160">
        <f>Krikri_Group!J6/Krikri_Group!$I6</f>
        <v>0.99398021160585592</v>
      </c>
      <c r="X7" s="160">
        <f>Krikri_Group!K6/Krikri_Group!$I6</f>
        <v>1.0504134396055933</v>
      </c>
      <c r="Y7" s="160">
        <f>Krikri_Group!L6/Krikri_Group!$I6</f>
        <v>1.1534819035398443</v>
      </c>
      <c r="Z7" s="160">
        <f>Krikri_Group!M6/Krikri_Group!$I6</f>
        <v>1.0047163032891469</v>
      </c>
      <c r="AA7" s="160">
        <f>Krikri_Group!N6/Krikri_Group!$I6</f>
        <v>1.2975081371049566</v>
      </c>
    </row>
    <row r="8" spans="1:27" hidden="1">
      <c r="A8" s="8" t="str">
        <f>Krikri_Group!B7</f>
        <v>Administrative Expenses</v>
      </c>
      <c r="B8" s="100">
        <f>Krikri_Group!C7/Krikri_Group!$C7</f>
        <v>1</v>
      </c>
      <c r="C8" s="50">
        <f>Krikri_Group!D7/Krikri_Group!$C7</f>
        <v>1.2047894698733657</v>
      </c>
      <c r="D8" s="50">
        <f>Krikri_Group!E7/Krikri_Group!$C7</f>
        <v>1.2206021897114809</v>
      </c>
      <c r="E8" s="50">
        <f>Krikri_Group!F7/Krikri_Group!$C7</f>
        <v>1.205518103418709</v>
      </c>
      <c r="F8" s="50">
        <f>Krikri_Group!G7/Krikri_Group!$C7</f>
        <v>1.4086605261252472</v>
      </c>
      <c r="G8" s="50">
        <f>Krikri_Group!H7/Krikri_Group!$C7</f>
        <v>1.5133817818748594</v>
      </c>
      <c r="H8" s="50">
        <f>Krikri_Group!I7/Krikri_Group!$C7</f>
        <v>1.5787827399212679</v>
      </c>
      <c r="I8" s="50">
        <f>Krikri_Group!J7/Krikri_Group!$C7</f>
        <v>1.6589118513465619</v>
      </c>
      <c r="J8" s="50">
        <f>Krikri_Group!K7/Krikri_Group!$C7</f>
        <v>1.4510577000026676</v>
      </c>
      <c r="K8" s="50">
        <f>Krikri_Group!L7/Krikri_Group!$C7</f>
        <v>1.6248893902267072</v>
      </c>
      <c r="L8" s="50">
        <f>Krikri_Group!M7/Krikri_Group!$C7</f>
        <v>1.5722136054784706</v>
      </c>
      <c r="M8" s="50">
        <f>Krikri_Group!N7/Krikri_Group!$C7</f>
        <v>1.676752702841747</v>
      </c>
      <c r="O8" s="8" t="str">
        <f t="shared" si="0"/>
        <v>Administrative Expenses</v>
      </c>
      <c r="P8" s="50">
        <f>Krikri_Group!C7/Krikri_Group!$C7</f>
        <v>1</v>
      </c>
      <c r="Q8" s="50">
        <f>Krikri_Group!D7/Krikri_Group!$C7</f>
        <v>1.2047894698733657</v>
      </c>
      <c r="R8" s="50">
        <f>Krikri_Group!E7/Krikri_Group!$C7</f>
        <v>1.2206021897114809</v>
      </c>
      <c r="S8" s="50">
        <f>Krikri_Group!F7/Krikri_Group!$C7</f>
        <v>1.205518103418709</v>
      </c>
      <c r="T8" s="50">
        <f>Krikri_Group!G7/Krikri_Group!$C7</f>
        <v>1.4086605261252472</v>
      </c>
      <c r="U8" s="153">
        <f>Krikri_Group!H7/Krikri_Group!$C7</f>
        <v>1.5133817818748594</v>
      </c>
      <c r="V8" s="160">
        <f>Krikri_Group!I7/Krikri_Group!$I7</f>
        <v>1</v>
      </c>
      <c r="W8" s="160">
        <f>Krikri_Group!J7/Krikri_Group!$I7</f>
        <v>1.0507537290591928</v>
      </c>
      <c r="X8" s="160">
        <f>Krikri_Group!K7/Krikri_Group!$I7</f>
        <v>0.91909903960251693</v>
      </c>
      <c r="Y8" s="160">
        <f>Krikri_Group!L7/Krikri_Group!$I7</f>
        <v>1.0292039234655799</v>
      </c>
      <c r="Z8" s="160">
        <f>Krikri_Group!M7/Krikri_Group!$I7</f>
        <v>0.99583911435266581</v>
      </c>
      <c r="AA8" s="160">
        <f>Krikri_Group!N7/Krikri_Group!$I7</f>
        <v>1.0620541132374963</v>
      </c>
    </row>
    <row r="9" spans="1:27" ht="15" hidden="1" customHeight="1">
      <c r="A9" s="8" t="str">
        <f>Krikri_Group!B8</f>
        <v>Other Net Income</v>
      </c>
      <c r="B9" s="100">
        <f>Krikri_Group!C8/Krikri_Group!$C8</f>
        <v>1</v>
      </c>
      <c r="C9" s="50">
        <f>Krikri_Group!D8/Krikri_Group!$C8</f>
        <v>0.21427091554853986</v>
      </c>
      <c r="D9" s="50">
        <f>Krikri_Group!E8/Krikri_Group!$C8</f>
        <v>2.8026736385161799</v>
      </c>
      <c r="E9" s="50">
        <f>Krikri_Group!F8/Krikri_Group!$C8</f>
        <v>3.0766574585635358E-2</v>
      </c>
      <c r="F9" s="50">
        <f>Krikri_Group!G8/Krikri_Group!$C8</f>
        <v>0.37507399368587213</v>
      </c>
      <c r="G9" s="50">
        <f>Krikri_Group!H8/Krikri_Group!$C8</f>
        <v>3.8777525651144438</v>
      </c>
      <c r="H9" s="50">
        <f>Krikri_Group!I8/Krikri_Group!$C8</f>
        <v>2.5680939226519337</v>
      </c>
      <c r="I9" s="50">
        <f>Krikri_Group!J8/Krikri_Group!$C8</f>
        <v>2.8571428571428572</v>
      </c>
      <c r="J9" s="50">
        <f>Krikri_Group!K8/Krikri_Group!$C8</f>
        <v>5.576958366219416</v>
      </c>
      <c r="K9" s="50">
        <f>Krikri_Group!L8/Krikri_Group!$C8</f>
        <v>1.6117649960536702</v>
      </c>
      <c r="L9" s="50">
        <f>Krikri_Group!M8/Krikri_Group!$C8</f>
        <v>-4.356521310181531</v>
      </c>
      <c r="M9" s="50">
        <f>Krikri_Group!N8/Krikri_Group!$C8</f>
        <v>-3.8656422651933702</v>
      </c>
      <c r="O9" s="8" t="str">
        <f t="shared" si="0"/>
        <v>Other Net Income</v>
      </c>
      <c r="P9" s="50">
        <f>Krikri_Group!C8/Krikri_Group!$C8</f>
        <v>1</v>
      </c>
      <c r="Q9" s="50">
        <f>Krikri_Group!D8/Krikri_Group!$C8</f>
        <v>0.21427091554853986</v>
      </c>
      <c r="R9" s="50">
        <f>Krikri_Group!E8/Krikri_Group!$C8</f>
        <v>2.8026736385161799</v>
      </c>
      <c r="S9" s="50">
        <f>Krikri_Group!F8/Krikri_Group!$C8</f>
        <v>3.0766574585635358E-2</v>
      </c>
      <c r="T9" s="50">
        <f>Krikri_Group!G8/Krikri_Group!$C8</f>
        <v>0.37507399368587213</v>
      </c>
      <c r="U9" s="153">
        <f>Krikri_Group!H8/Krikri_Group!$C8</f>
        <v>3.8777525651144438</v>
      </c>
      <c r="V9" s="160">
        <f>Krikri_Group!I8/Krikri_Group!$I8</f>
        <v>1</v>
      </c>
      <c r="W9" s="160">
        <f>Krikri_Group!J8/Krikri_Group!$I8</f>
        <v>1.1125538797243202</v>
      </c>
      <c r="X9" s="160">
        <f>Krikri_Group!K8/Krikri_Group!$I8</f>
        <v>2.1716333335894462</v>
      </c>
      <c r="Y9" s="160">
        <f>Krikri_Group!L8/Krikri_Group!$I8</f>
        <v>0.62761138984717746</v>
      </c>
      <c r="Z9" s="160">
        <f>Krikri_Group!M8/Krikri_Group!$I8</f>
        <v>-1.6964026400104495</v>
      </c>
      <c r="AA9" s="160">
        <f>Krikri_Group!N8/Krikri_Group!$I8</f>
        <v>-1.5052573549185178</v>
      </c>
    </row>
    <row r="10" spans="1:27" hidden="1">
      <c r="A10" s="76" t="str">
        <f>Krikri_Group!B9</f>
        <v>Earnings before taxes, financial and investment income</v>
      </c>
      <c r="B10" s="101">
        <f>Krikri_Group!C9/Krikri_Group!$C9</f>
        <v>1</v>
      </c>
      <c r="C10" s="101">
        <f>Krikri_Group!D9/Krikri_Group!$C9</f>
        <v>1.3040077426946737</v>
      </c>
      <c r="D10" s="101">
        <f>Krikri_Group!E9/Krikri_Group!$C9</f>
        <v>1.5609250259494314</v>
      </c>
      <c r="E10" s="101">
        <f>Krikri_Group!F9/Krikri_Group!$C9</f>
        <v>1.5356295657500811</v>
      </c>
      <c r="F10" s="101">
        <f>Krikri_Group!G9/Krikri_Group!$C9</f>
        <v>1.8140421114990419</v>
      </c>
      <c r="G10" s="101">
        <f>Krikri_Group!H9/Krikri_Group!$C9</f>
        <v>1.8908584833825242</v>
      </c>
      <c r="H10" s="101">
        <f>Krikri_Group!I9/Krikri_Group!$C9</f>
        <v>1.6042233614012744</v>
      </c>
      <c r="I10" s="101">
        <f>Krikri_Group!J9/Krikri_Group!$C9</f>
        <v>1.4187281978101052</v>
      </c>
      <c r="J10" s="101">
        <f>Krikri_Group!K9/Krikri_Group!$C9</f>
        <v>3.0031759984538833</v>
      </c>
      <c r="K10" s="101">
        <f>Krikri_Group!L9/Krikri_Group!$C9</f>
        <v>2.6949088653954933</v>
      </c>
      <c r="L10" s="101">
        <f>Krikri_Group!M9/Krikri_Group!$C9</f>
        <v>2.288206469166727</v>
      </c>
      <c r="M10" s="101">
        <f>Krikri_Group!N9/Krikri_Group!$C9</f>
        <v>2.4549706091468151</v>
      </c>
      <c r="O10" s="76" t="str">
        <f t="shared" si="0"/>
        <v>Earnings before taxes, financial and investment income</v>
      </c>
      <c r="P10" s="101">
        <f>Krikri_Group!C9/Krikri_Group!$C9</f>
        <v>1</v>
      </c>
      <c r="Q10" s="101">
        <f>Krikri_Group!D9/Krikri_Group!$C9</f>
        <v>1.3040077426946737</v>
      </c>
      <c r="R10" s="101">
        <f>Krikri_Group!E9/Krikri_Group!$C9</f>
        <v>1.5609250259494314</v>
      </c>
      <c r="S10" s="101">
        <f>Krikri_Group!F9/Krikri_Group!$C9</f>
        <v>1.5356295657500811</v>
      </c>
      <c r="T10" s="101">
        <f>Krikri_Group!G9/Krikri_Group!$C9</f>
        <v>1.8140421114990419</v>
      </c>
      <c r="U10" s="154">
        <f>Krikri_Group!H9/Krikri_Group!$C9</f>
        <v>1.8908584833825242</v>
      </c>
      <c r="V10" s="101">
        <f>Krikri_Group!I9/Krikri_Group!$I9</f>
        <v>1</v>
      </c>
      <c r="W10" s="101">
        <f>Krikri_Group!J9/Krikri_Group!$I9</f>
        <v>0.88437073785713927</v>
      </c>
      <c r="X10" s="101">
        <f>Krikri_Group!K9/Krikri_Group!$I9</f>
        <v>1.8720435512363045</v>
      </c>
      <c r="Y10" s="101">
        <f>Krikri_Group!L9/Krikri_Group!$I9</f>
        <v>1.6798838180747571</v>
      </c>
      <c r="Z10" s="101">
        <f>Krikri_Group!M9/Krikri_Group!$I9</f>
        <v>1.4263640115351515</v>
      </c>
      <c r="AA10" s="101">
        <f>Krikri_Group!N9/Krikri_Group!$I9</f>
        <v>1.5303172040846111</v>
      </c>
    </row>
    <row r="11" spans="1:27" ht="15" hidden="1" customHeight="1">
      <c r="A11" s="8" t="str">
        <f>Krikri_Group!B10</f>
        <v>Net Financial Profit/Loss</v>
      </c>
      <c r="B11" s="100">
        <f>Krikri_Group!C10/Krikri_Group!$C10</f>
        <v>1</v>
      </c>
      <c r="C11" s="50">
        <f>Krikri_Group!D10/Krikri_Group!$C10</f>
        <v>-0.17508923207407145</v>
      </c>
      <c r="D11" s="50">
        <f>Krikri_Group!E10/Krikri_Group!$C10</f>
        <v>0.66393964024454888</v>
      </c>
      <c r="E11" s="50">
        <f>Krikri_Group!F10/Krikri_Group!$C10</f>
        <v>1.3129837085203377</v>
      </c>
      <c r="F11" s="50">
        <f>Krikri_Group!G10/Krikri_Group!$C10</f>
        <v>-1.5903629360002827</v>
      </c>
      <c r="G11" s="50">
        <f>Krikri_Group!H10/Krikri_Group!$C10</f>
        <v>-0.83005265575856102</v>
      </c>
      <c r="H11" s="50">
        <f>Krikri_Group!I10/Krikri_Group!$C10</f>
        <v>-1.490546701063717</v>
      </c>
      <c r="I11" s="50">
        <f>Krikri_Group!J10/Krikri_Group!$C10</f>
        <v>-2.2214369014383148</v>
      </c>
      <c r="J11" s="50">
        <f>Krikri_Group!K10/Krikri_Group!$C10</f>
        <v>2.0513658691734107</v>
      </c>
      <c r="K11" s="50">
        <f>Krikri_Group!L10/Krikri_Group!$C10</f>
        <v>-6.1472947662296357E-2</v>
      </c>
      <c r="L11" s="50">
        <f>Krikri_Group!M10/Krikri_Group!$C10</f>
        <v>0.39852281160547054</v>
      </c>
      <c r="M11" s="50">
        <f>Krikri_Group!N10/Krikri_Group!$C10</f>
        <v>-10.075290666855144</v>
      </c>
      <c r="O11" s="8" t="str">
        <f t="shared" si="0"/>
        <v>Net Financial Profit/Loss</v>
      </c>
      <c r="P11" s="50">
        <f>Krikri_Group!C10/Krikri_Group!$C10</f>
        <v>1</v>
      </c>
      <c r="Q11" s="50">
        <f>Krikri_Group!D10/Krikri_Group!$C10</f>
        <v>-0.17508923207407145</v>
      </c>
      <c r="R11" s="50">
        <f>Krikri_Group!E10/Krikri_Group!$C10</f>
        <v>0.66393964024454888</v>
      </c>
      <c r="S11" s="50">
        <f>Krikri_Group!F10/Krikri_Group!$C10</f>
        <v>1.3129837085203377</v>
      </c>
      <c r="T11" s="50">
        <f>Krikri_Group!G10/Krikri_Group!$C10</f>
        <v>-1.5903629360002827</v>
      </c>
      <c r="U11" s="153">
        <f>Krikri_Group!H10/Krikri_Group!$C10</f>
        <v>-0.83005265575856102</v>
      </c>
      <c r="V11" s="160">
        <f>Krikri_Group!I10/Krikri_Group!$I10</f>
        <v>1</v>
      </c>
      <c r="W11" s="160">
        <f>Krikri_Group!J10/Krikri_Group!$I10</f>
        <v>1.4903504196500545</v>
      </c>
      <c r="X11" s="160">
        <f>Krikri_Group!K10/Krikri_Group!$I10</f>
        <v>-1.3762506519986724</v>
      </c>
      <c r="Y11" s="160">
        <f>Krikri_Group!L10/Krikri_Group!$I10</f>
        <v>4.1241879652899618E-2</v>
      </c>
      <c r="Z11" s="160">
        <f>Krikri_Group!M10/Krikri_Group!$I10</f>
        <v>-0.26736687372563894</v>
      </c>
      <c r="AA11" s="160">
        <f>Krikri_Group!N10/Krikri_Group!$I10</f>
        <v>6.7594599080089148</v>
      </c>
    </row>
    <row r="12" spans="1:27" ht="15" hidden="1" customHeight="1">
      <c r="A12" s="8" t="str">
        <f>Krikri_Group!B11</f>
        <v>Net Investment Profit/Loss</v>
      </c>
      <c r="B12" s="100" t="s">
        <v>186</v>
      </c>
      <c r="C12" s="50" t="s">
        <v>186</v>
      </c>
      <c r="D12" s="50" t="s">
        <v>186</v>
      </c>
      <c r="E12" s="50" t="s">
        <v>186</v>
      </c>
      <c r="F12" s="50" t="s">
        <v>186</v>
      </c>
      <c r="G12" s="50" t="s">
        <v>186</v>
      </c>
      <c r="H12" s="50" t="s">
        <v>186</v>
      </c>
      <c r="I12" s="50" t="s">
        <v>186</v>
      </c>
      <c r="J12" s="50" t="s">
        <v>186</v>
      </c>
      <c r="K12" s="50" t="s">
        <v>186</v>
      </c>
      <c r="L12" s="50" t="s">
        <v>186</v>
      </c>
      <c r="M12" s="50" t="s">
        <v>186</v>
      </c>
      <c r="O12" s="8" t="str">
        <f t="shared" si="0"/>
        <v>Net Investment Profit/Loss</v>
      </c>
      <c r="P12" s="50" t="e">
        <f>Krikri_Group!C11/Krikri_Group!$C11</f>
        <v>#DIV/0!</v>
      </c>
      <c r="Q12" s="50" t="e">
        <f>Krikri_Group!D11/Krikri_Group!$C11</f>
        <v>#DIV/0!</v>
      </c>
      <c r="R12" s="50" t="e">
        <f>Krikri_Group!E11/Krikri_Group!$C11</f>
        <v>#DIV/0!</v>
      </c>
      <c r="S12" s="50" t="e">
        <f>Krikri_Group!F11/Krikri_Group!$C11</f>
        <v>#DIV/0!</v>
      </c>
      <c r="T12" s="50" t="e">
        <f>Krikri_Group!G11/Krikri_Group!$C11</f>
        <v>#DIV/0!</v>
      </c>
      <c r="U12" s="153" t="e">
        <f>Krikri_Group!H11/Krikri_Group!$C11</f>
        <v>#DIV/0!</v>
      </c>
      <c r="V12" s="160">
        <f>Krikri_Group!I11/Krikri_Group!$I11</f>
        <v>1</v>
      </c>
      <c r="W12" s="160">
        <f>Krikri_Group!J11/Krikri_Group!$I11</f>
        <v>5.4427368181891946</v>
      </c>
      <c r="X12" s="160">
        <f>Krikri_Group!K11/Krikri_Group!$I11</f>
        <v>1.6285398984079587</v>
      </c>
      <c r="Y12" s="160">
        <f>Krikri_Group!L11/Krikri_Group!$I11</f>
        <v>0</v>
      </c>
      <c r="Z12" s="160">
        <f>Krikri_Group!M11/Krikri_Group!$I11</f>
        <v>-1.6047485353543549</v>
      </c>
      <c r="AA12" s="160">
        <f>Krikri_Group!N11/Krikri_Group!$I11</f>
        <v>0</v>
      </c>
    </row>
    <row r="13" spans="1:27" hidden="1">
      <c r="A13" s="76" t="str">
        <f>Krikri_Group!B12</f>
        <v>Earnings before taxes</v>
      </c>
      <c r="B13" s="101">
        <f>Krikri_Group!C12/Krikri_Group!$C12</f>
        <v>1</v>
      </c>
      <c r="C13" s="101">
        <f>Krikri_Group!D12/Krikri_Group!$C12</f>
        <v>1.2629403537106056</v>
      </c>
      <c r="D13" s="101">
        <f>Krikri_Group!E12/Krikri_Group!$C12</f>
        <v>1.5360203656615479</v>
      </c>
      <c r="E13" s="101">
        <f>Krikri_Group!F12/Krikri_Group!$C12</f>
        <v>1.529447838012729</v>
      </c>
      <c r="F13" s="101">
        <f>Krikri_Group!G12/Krikri_Group!$C12</f>
        <v>1.719519332709621</v>
      </c>
      <c r="G13" s="101">
        <f>Krikri_Group!H12/Krikri_Group!$C12</f>
        <v>1.8153128070830429</v>
      </c>
      <c r="H13" s="101">
        <f>Krikri_Group!I12/Krikri_Group!$C12</f>
        <v>1.4880674551214155</v>
      </c>
      <c r="I13" s="101">
        <f>Krikri_Group!J12/Krikri_Group!$C12</f>
        <v>1.1531251272485898</v>
      </c>
      <c r="J13" s="101">
        <f>Krikri_Group!K12/Krikri_Group!$C12</f>
        <v>2.9275182219980738</v>
      </c>
      <c r="K13" s="101">
        <f>Krikri_Group!L12/Krikri_Group!$C12</f>
        <v>2.6183788419262211</v>
      </c>
      <c r="L13" s="101">
        <f>Krikri_Group!M12/Krikri_Group!$C12</f>
        <v>2.2842518862227124</v>
      </c>
      <c r="M13" s="101">
        <f>Krikri_Group!N12/Krikri_Group!$C12</f>
        <v>2.1070693552034925</v>
      </c>
      <c r="O13" s="76" t="str">
        <f t="shared" si="0"/>
        <v>Earnings before taxes</v>
      </c>
      <c r="P13" s="101">
        <f>Krikri_Group!C12/Krikri_Group!$C12</f>
        <v>1</v>
      </c>
      <c r="Q13" s="101">
        <f>Krikri_Group!D12/Krikri_Group!$C12</f>
        <v>1.2629403537106056</v>
      </c>
      <c r="R13" s="101">
        <f>Krikri_Group!E12/Krikri_Group!$C12</f>
        <v>1.5360203656615479</v>
      </c>
      <c r="S13" s="101">
        <f>Krikri_Group!F12/Krikri_Group!$C12</f>
        <v>1.529447838012729</v>
      </c>
      <c r="T13" s="101">
        <f>Krikri_Group!G12/Krikri_Group!$C12</f>
        <v>1.719519332709621</v>
      </c>
      <c r="U13" s="154">
        <f>Krikri_Group!H12/Krikri_Group!$C12</f>
        <v>1.8153128070830429</v>
      </c>
      <c r="V13" s="101">
        <f>Krikri_Group!I12/Krikri_Group!$I12</f>
        <v>1</v>
      </c>
      <c r="W13" s="101">
        <f>Krikri_Group!J12/Krikri_Group!$I12</f>
        <v>0.77491455328851566</v>
      </c>
      <c r="X13" s="101">
        <f>Krikri_Group!K12/Krikri_Group!$I12</f>
        <v>1.967328975526321</v>
      </c>
      <c r="Y13" s="101">
        <f>Krikri_Group!L12/Krikri_Group!$I12</f>
        <v>1.7595834334758571</v>
      </c>
      <c r="Z13" s="101">
        <f>Krikri_Group!M12/Krikri_Group!$I12</f>
        <v>1.5350459270922865</v>
      </c>
      <c r="AA13" s="101">
        <f>Krikri_Group!N12/Krikri_Group!$I12</f>
        <v>1.4159770432124468</v>
      </c>
    </row>
    <row r="14" spans="1:27" hidden="1">
      <c r="A14" s="4" t="str">
        <f>Krikri_Group!B13</f>
        <v>Income Taxes</v>
      </c>
      <c r="B14" s="50">
        <f>Krikri_Group!C13/Krikri_Group!$C13</f>
        <v>1</v>
      </c>
      <c r="C14" s="50">
        <f>Krikri_Group!D13/Krikri_Group!$C13</f>
        <v>-2.3133948431122726</v>
      </c>
      <c r="D14" s="50">
        <f>Krikri_Group!E13/Krikri_Group!$C13</f>
        <v>-3.0406391042391001</v>
      </c>
      <c r="E14" s="50">
        <f>Krikri_Group!F13/Krikri_Group!$C13</f>
        <v>-2.0780200617617206</v>
      </c>
      <c r="F14" s="50">
        <f>Krikri_Group!G13/Krikri_Group!$C13</f>
        <v>-2.5138693933962468</v>
      </c>
      <c r="G14" s="50">
        <f>Krikri_Group!H13/Krikri_Group!$C13</f>
        <v>-1.1886728788304144</v>
      </c>
      <c r="H14" s="50">
        <f>Krikri_Group!I13/Krikri_Group!$C13</f>
        <v>-0.94330500788217764</v>
      </c>
      <c r="I14" s="50">
        <f>Krikri_Group!J13/Krikri_Group!$C13</f>
        <v>-0.85272475003779125</v>
      </c>
      <c r="J14" s="50">
        <f>Krikri_Group!K13/Krikri_Group!$C13</f>
        <v>-1.6402595719869566</v>
      </c>
      <c r="K14" s="50">
        <f>Krikri_Group!L13/Krikri_Group!$C13</f>
        <v>-0.59277215107867065</v>
      </c>
      <c r="L14" s="50">
        <f>Krikri_Group!M13/Krikri_Group!$C13</f>
        <v>-2.9455886798972077</v>
      </c>
      <c r="M14" s="50">
        <f>Krikri_Group!N13/Krikri_Group!$C13</f>
        <v>-1.2190813483922518</v>
      </c>
      <c r="O14" s="4" t="str">
        <f t="shared" si="0"/>
        <v>Income Taxes</v>
      </c>
      <c r="P14" s="50">
        <f>Krikri_Group!C13/Krikri_Group!$C13</f>
        <v>1</v>
      </c>
      <c r="Q14" s="50">
        <f>Krikri_Group!D13/Krikri_Group!$C13</f>
        <v>-2.3133948431122726</v>
      </c>
      <c r="R14" s="50">
        <f>Krikri_Group!E13/Krikri_Group!$C13</f>
        <v>-3.0406391042391001</v>
      </c>
      <c r="S14" s="50">
        <f>Krikri_Group!F13/Krikri_Group!$C13</f>
        <v>-2.0780200617617206</v>
      </c>
      <c r="T14" s="50">
        <f>Krikri_Group!G13/Krikri_Group!$C13</f>
        <v>-2.5138693933962468</v>
      </c>
      <c r="U14" s="153">
        <f>Krikri_Group!H13/Krikri_Group!$C13</f>
        <v>-1.1886728788304144</v>
      </c>
      <c r="V14" s="160">
        <f>Krikri_Group!I13/Krikri_Group!$I13</f>
        <v>1</v>
      </c>
      <c r="W14" s="160">
        <f>Krikri_Group!J13/Krikri_Group!$I13</f>
        <v>0.90397564193181912</v>
      </c>
      <c r="X14" s="160">
        <f>Krikri_Group!K13/Krikri_Group!$I13</f>
        <v>1.7388432779229253</v>
      </c>
      <c r="Y14" s="160">
        <f>Krikri_Group!L13/Krikri_Group!$I13</f>
        <v>0.6283992410996615</v>
      </c>
      <c r="Z14" s="160">
        <f>Krikri_Group!M13/Krikri_Group!$I13</f>
        <v>3.1226259325288379</v>
      </c>
      <c r="AA14" s="160">
        <f>Krikri_Group!N13/Krikri_Group!$I13</f>
        <v>1.2923511888580153</v>
      </c>
    </row>
    <row r="15" spans="1:27" ht="15.75" hidden="1" thickBot="1">
      <c r="A15" s="78" t="str">
        <f>Krikri_Group!B14</f>
        <v>Net earnings for the period (A)</v>
      </c>
      <c r="B15" s="102">
        <f>Krikri_Group!C14/Krikri_Group!$C14</f>
        <v>1</v>
      </c>
      <c r="C15" s="102">
        <f>Krikri_Group!D14/Krikri_Group!$C14</f>
        <v>0.71292338183211568</v>
      </c>
      <c r="D15" s="102">
        <f>Krikri_Group!E14/Krikri_Group!$C14</f>
        <v>0.8321600605117343</v>
      </c>
      <c r="E15" s="102">
        <f>Krikri_Group!F14/Krikri_Group!$C14</f>
        <v>0.97464285995992173</v>
      </c>
      <c r="F15" s="102">
        <f>Krikri_Group!G14/Krikri_Group!$C14</f>
        <v>1.0684522388635949</v>
      </c>
      <c r="G15" s="102">
        <f>Krikri_Group!H14/Krikri_Group!$C14</f>
        <v>1.3533194480712092</v>
      </c>
      <c r="H15" s="102">
        <f>Krikri_Group!I14/Krikri_Group!$C14</f>
        <v>1.1141382661578079</v>
      </c>
      <c r="I15" s="102">
        <f>Krikri_Group!J14/Krikri_Group!$C14</f>
        <v>0.84463852998332356</v>
      </c>
      <c r="J15" s="102">
        <f>Krikri_Group!K14/Krikri_Group!$C14</f>
        <v>2.2250242756837566</v>
      </c>
      <c r="K15" s="102">
        <f>Krikri_Group!L14/Krikri_Group!$C14</f>
        <v>2.1245248130907273</v>
      </c>
      <c r="L15" s="102">
        <f>Krikri_Group!M14/Krikri_Group!$C14</f>
        <v>1.4799365988469724</v>
      </c>
      <c r="M15" s="102">
        <f>Krikri_Group!N14/Krikri_Group!$C14</f>
        <v>1.5955291227251536</v>
      </c>
      <c r="O15" s="78" t="str">
        <f t="shared" si="0"/>
        <v>Net earnings for the period (A)</v>
      </c>
      <c r="P15" s="102">
        <f>Krikri_Group!C14/Krikri_Group!$C14</f>
        <v>1</v>
      </c>
      <c r="Q15" s="102">
        <f>Krikri_Group!D14/Krikri_Group!$C14</f>
        <v>0.71292338183211568</v>
      </c>
      <c r="R15" s="102">
        <f>Krikri_Group!E14/Krikri_Group!$C14</f>
        <v>0.8321600605117343</v>
      </c>
      <c r="S15" s="102">
        <f>Krikri_Group!F14/Krikri_Group!$C14</f>
        <v>0.97464285995992173</v>
      </c>
      <c r="T15" s="102">
        <f>Krikri_Group!G14/Krikri_Group!$C14</f>
        <v>1.0684522388635949</v>
      </c>
      <c r="U15" s="155">
        <f>Krikri_Group!H14/Krikri_Group!$C14</f>
        <v>1.3533194480712092</v>
      </c>
      <c r="V15" s="102">
        <f>Krikri_Group!I14/Krikri_Group!$I14</f>
        <v>1</v>
      </c>
      <c r="W15" s="102">
        <f>Krikri_Group!J14/Krikri_Group!$I14</f>
        <v>0.75810925415579244</v>
      </c>
      <c r="X15" s="102">
        <f>Krikri_Group!K14/Krikri_Group!$I14</f>
        <v>1.9970809218831742</v>
      </c>
      <c r="Y15" s="102">
        <f>Krikri_Group!L14/Krikri_Group!$I14</f>
        <v>1.9068771602444961</v>
      </c>
      <c r="Z15" s="102">
        <f>Krikri_Group!M14/Krikri_Group!$I14</f>
        <v>1.3283240005306061</v>
      </c>
      <c r="AA15" s="102">
        <f>Krikri_Group!N14/Krikri_Group!$I14</f>
        <v>1.4320746097586785</v>
      </c>
    </row>
    <row r="16" spans="1:27" ht="15.75" hidden="1" thickTop="1">
      <c r="A16" s="14" t="str">
        <f>Krikri_Group!B15</f>
        <v>Other comprehensive income after tax (B)</v>
      </c>
      <c r="B16" s="97" t="s">
        <v>186</v>
      </c>
      <c r="C16" s="97" t="s">
        <v>186</v>
      </c>
      <c r="D16" s="97" t="s">
        <v>186</v>
      </c>
      <c r="E16" s="97" t="s">
        <v>186</v>
      </c>
      <c r="F16" s="97"/>
      <c r="G16" s="97"/>
      <c r="H16" s="97"/>
      <c r="I16" s="97"/>
      <c r="J16" s="97"/>
      <c r="K16" s="97"/>
      <c r="L16" s="97"/>
      <c r="M16" s="97"/>
      <c r="O16" s="14" t="str">
        <f t="shared" si="0"/>
        <v>Other comprehensive income after tax (B)</v>
      </c>
      <c r="P16" s="97"/>
      <c r="Q16" s="97"/>
      <c r="R16" s="97"/>
      <c r="S16" s="97"/>
      <c r="T16" s="97"/>
      <c r="U16" s="161"/>
      <c r="V16" s="97"/>
      <c r="W16" s="97"/>
      <c r="X16" s="97"/>
      <c r="Y16" s="97"/>
      <c r="Z16" s="97"/>
      <c r="AA16" s="97"/>
    </row>
    <row r="17" spans="1:27" ht="15.75" hidden="1" thickBot="1">
      <c r="A17" s="80" t="str">
        <f>Krikri_Group!B16</f>
        <v>Total comprehensive income after tax (A+B)</v>
      </c>
      <c r="B17" s="103">
        <f>Krikri_Group!C16/Krikri_Group!$C16</f>
        <v>1</v>
      </c>
      <c r="C17" s="103">
        <f>Krikri_Group!D16/Krikri_Group!$C16</f>
        <v>0.71292338183211568</v>
      </c>
      <c r="D17" s="103">
        <f>Krikri_Group!E16/Krikri_Group!$C16</f>
        <v>0.8321600605117343</v>
      </c>
      <c r="E17" s="103">
        <f>Krikri_Group!F16/Krikri_Group!$C16</f>
        <v>0.97464285995992173</v>
      </c>
      <c r="F17" s="103">
        <f>Krikri_Group!G16/Krikri_Group!$C16</f>
        <v>1.0452181573396424</v>
      </c>
      <c r="G17" s="103">
        <f>Krikri_Group!H16/Krikri_Group!$C16</f>
        <v>1.3535614784026331</v>
      </c>
      <c r="H17" s="103">
        <f>Krikri_Group!I16/Krikri_Group!$C16</f>
        <v>1.0389515229436865</v>
      </c>
      <c r="I17" s="103">
        <f>Krikri_Group!J16/Krikri_Group!$C16</f>
        <v>0.844719898671075</v>
      </c>
      <c r="J17" s="103">
        <f>Krikri_Group!K16/Krikri_Group!$C16</f>
        <v>2.1246020303148181</v>
      </c>
      <c r="K17" s="103">
        <f>Krikri_Group!L16/Krikri_Group!$C16</f>
        <v>2.0308088421194217</v>
      </c>
      <c r="L17" s="103">
        <f>Krikri_Group!M16/Krikri_Group!$C16</f>
        <v>1.4850765260053911</v>
      </c>
      <c r="M17" s="103">
        <f>Krikri_Group!N16/Krikri_Group!$C16</f>
        <v>1.6048711614010194</v>
      </c>
      <c r="O17" s="80" t="str">
        <f t="shared" si="0"/>
        <v>Total comprehensive income after tax (A+B)</v>
      </c>
      <c r="P17" s="103">
        <f>Krikri_Group!C16/Krikri_Group!$C16</f>
        <v>1</v>
      </c>
      <c r="Q17" s="103">
        <f>Krikri_Group!D16/Krikri_Group!$C16</f>
        <v>0.71292338183211568</v>
      </c>
      <c r="R17" s="103">
        <f>Krikri_Group!E16/Krikri_Group!$C16</f>
        <v>0.8321600605117343</v>
      </c>
      <c r="S17" s="103">
        <f>Krikri_Group!F16/Krikri_Group!$C16</f>
        <v>0.97464285995992173</v>
      </c>
      <c r="T17" s="103">
        <f>Krikri_Group!G16/Krikri_Group!$C16</f>
        <v>1.0452181573396424</v>
      </c>
      <c r="U17" s="156">
        <f>Krikri_Group!H16/Krikri_Group!$C16</f>
        <v>1.3535614784026331</v>
      </c>
      <c r="V17" s="103">
        <f>Krikri_Group!I16/Krikri_Group!$I16</f>
        <v>1</v>
      </c>
      <c r="W17" s="103">
        <f>Krikri_Group!J16/Krikri_Group!$I16</f>
        <v>0.81305034933459597</v>
      </c>
      <c r="X17" s="103">
        <f>Krikri_Group!K16/Krikri_Group!$I16</f>
        <v>2.0449481841993276</v>
      </c>
      <c r="Y17" s="103">
        <f>Krikri_Group!L16/Krikri_Group!$I16</f>
        <v>1.9546714137012684</v>
      </c>
      <c r="Z17" s="103">
        <f>Krikri_Group!M16/Krikri_Group!$I16</f>
        <v>1.4293992483861881</v>
      </c>
      <c r="AA17" s="103">
        <f>Krikri_Group!N16/Krikri_Group!$I16</f>
        <v>1.5447026410374749</v>
      </c>
    </row>
    <row r="18" spans="1:27" hidden="1">
      <c r="B18" s="49"/>
      <c r="C18" s="49"/>
      <c r="D18" s="49"/>
      <c r="E18" s="49"/>
      <c r="F18" s="49"/>
      <c r="G18" s="49"/>
      <c r="H18" s="49"/>
      <c r="I18" s="49"/>
      <c r="J18" s="49"/>
      <c r="K18" s="49"/>
      <c r="L18" s="49"/>
      <c r="M18" s="49"/>
      <c r="U18" s="157"/>
    </row>
    <row r="19" spans="1:27" ht="15.75" hidden="1" thickBot="1">
      <c r="A19" s="76" t="str">
        <f>Krikri_Group!B20</f>
        <v>ΕΒΙΤDA</v>
      </c>
      <c r="B19" s="149">
        <f>Krikri_Group!C20/Krikri_Group!$C20</f>
        <v>1</v>
      </c>
      <c r="C19" s="149">
        <f>Krikri_Group!D20/Krikri_Group!$C20</f>
        <v>1.3459564237625306</v>
      </c>
      <c r="D19" s="149">
        <f>Krikri_Group!E20/Krikri_Group!$C20</f>
        <v>1.5496963092217382</v>
      </c>
      <c r="E19" s="149">
        <f>Krikri_Group!F20/Krikri_Group!$C20</f>
        <v>1.2577877673040323</v>
      </c>
      <c r="F19" s="149">
        <f>Krikri_Group!G20/Krikri_Group!$C20</f>
        <v>1.5653896661932438</v>
      </c>
      <c r="G19" s="149">
        <f>Krikri_Group!H20/Krikri_Group!$C20</f>
        <v>1.709649622473874</v>
      </c>
      <c r="H19" s="149">
        <f>Krikri_Group!I20/Krikri_Group!$C20</f>
        <v>1.5767020676806567</v>
      </c>
      <c r="I19" s="149">
        <f>Krikri_Group!J20/Krikri_Group!$C20</f>
        <v>1.5040359250568311</v>
      </c>
      <c r="J19" s="149">
        <f>Krikri_Group!K20/Krikri_Group!$C20</f>
        <v>2.2685462582235645</v>
      </c>
      <c r="K19" s="149">
        <f>Krikri_Group!L20/Krikri_Group!$C20</f>
        <v>2.2016810487528575</v>
      </c>
      <c r="L19" s="149">
        <f>Krikri_Group!M20/Krikri_Group!$C20</f>
        <v>1.7937483163038805</v>
      </c>
      <c r="M19" s="149">
        <f>Krikri_Group!N20/Krikri_Group!$C20</f>
        <v>2.1270415997309575</v>
      </c>
      <c r="O19" s="80" t="s">
        <v>325</v>
      </c>
      <c r="P19" s="103">
        <f>Krikri_Group!C20/Krikri_Group!$C20</f>
        <v>1</v>
      </c>
      <c r="Q19" s="103">
        <f>Krikri_Group!D20/Krikri_Group!$C20</f>
        <v>1.3459564237625306</v>
      </c>
      <c r="R19" s="103">
        <f>Krikri_Group!E20/Krikri_Group!$C20</f>
        <v>1.5496963092217382</v>
      </c>
      <c r="S19" s="103">
        <f>Krikri_Group!F20/Krikri_Group!$C20</f>
        <v>1.2577877673040323</v>
      </c>
      <c r="T19" s="103">
        <f>Krikri_Group!G20/Krikri_Group!$C20</f>
        <v>1.5653896661932438</v>
      </c>
      <c r="U19" s="156">
        <f>Krikri_Group!H20/Krikri_Group!$C20</f>
        <v>1.709649622473874</v>
      </c>
      <c r="V19" s="103">
        <f>Krikri_Group!I20/Krikri_Group!$I20</f>
        <v>1</v>
      </c>
      <c r="W19" s="103">
        <f>Krikri_Group!J20/Krikri_Group!$I20</f>
        <v>0.9539125722523355</v>
      </c>
      <c r="X19" s="103">
        <f>Krikri_Group!K20/Krikri_Group!$I20</f>
        <v>1.4387919599551342</v>
      </c>
      <c r="Y19" s="103">
        <f>Krikri_Group!L20/Krikri_Group!$I20</f>
        <v>1.3963836883854353</v>
      </c>
      <c r="Z19" s="103">
        <f>Krikri_Group!M20/Krikri_Group!$I20</f>
        <v>1.1376583776175933</v>
      </c>
      <c r="AA19" s="103">
        <f>Krikri_Group!N20/Krikri_Group!$I20</f>
        <v>1.3490447201986966</v>
      </c>
    </row>
    <row r="20" spans="1:27" hidden="1"/>
    <row r="22" spans="1:27" ht="30" customHeight="1">
      <c r="A22" s="248" t="str">
        <f>Krikri_Group!A23</f>
        <v>Balance Sheet</v>
      </c>
      <c r="B22" s="248"/>
      <c r="C22" s="248"/>
      <c r="D22" s="248"/>
      <c r="E22" s="248"/>
      <c r="F22" s="248"/>
      <c r="G22" s="248"/>
      <c r="H22" s="248"/>
      <c r="I22" s="248"/>
      <c r="J22" s="248"/>
      <c r="K22" s="248"/>
      <c r="L22" s="248"/>
      <c r="M22" s="248"/>
    </row>
    <row r="23" spans="1:27" ht="30" customHeight="1">
      <c r="A23" s="63"/>
      <c r="B23" s="63">
        <v>2004</v>
      </c>
      <c r="C23" s="63">
        <v>2005</v>
      </c>
      <c r="D23" s="63">
        <v>2006</v>
      </c>
      <c r="E23" s="63">
        <v>2007</v>
      </c>
      <c r="F23" s="63">
        <v>2008</v>
      </c>
      <c r="G23" s="63">
        <v>2009</v>
      </c>
      <c r="H23" s="63">
        <v>2010</v>
      </c>
      <c r="I23" s="63">
        <v>2011</v>
      </c>
      <c r="J23" s="63">
        <v>2012</v>
      </c>
      <c r="K23" s="63">
        <v>2013</v>
      </c>
      <c r="L23" s="63">
        <v>2014</v>
      </c>
      <c r="M23" s="63">
        <v>2015</v>
      </c>
    </row>
    <row r="24" spans="1:27">
      <c r="A24" s="67" t="str">
        <f>Krikri_Group!B25</f>
        <v>ASSETS</v>
      </c>
      <c r="B24" s="67"/>
      <c r="C24" s="67"/>
      <c r="D24" s="67"/>
      <c r="E24" s="67"/>
      <c r="F24" s="67"/>
      <c r="G24" s="67"/>
      <c r="H24" s="67"/>
      <c r="I24" s="67"/>
      <c r="J24" s="67"/>
      <c r="K24" s="67"/>
      <c r="L24" s="67"/>
      <c r="M24" s="67"/>
    </row>
    <row r="25" spans="1:27">
      <c r="A25" s="3" t="str">
        <f>Krikri_Group!B26</f>
        <v>Fixed Assets</v>
      </c>
      <c r="B25" s="46"/>
      <c r="C25" s="46"/>
      <c r="D25" s="46"/>
      <c r="E25" s="46"/>
      <c r="F25" s="46"/>
      <c r="G25" s="46"/>
      <c r="H25" s="46"/>
      <c r="I25" s="46"/>
      <c r="J25" s="46"/>
      <c r="K25" s="46"/>
      <c r="L25" s="46"/>
      <c r="M25" s="46"/>
    </row>
    <row r="26" spans="1:27">
      <c r="A26" t="str">
        <f>Krikri_Group!B28</f>
        <v>Tangible Assets</v>
      </c>
      <c r="B26" s="51">
        <f>Krikri_Group!C28/Krikri_Group!$C28</f>
        <v>1</v>
      </c>
      <c r="C26" s="51">
        <f>Krikri_Group!D28/Krikri_Group!$C28</f>
        <v>0.98667843963200352</v>
      </c>
      <c r="D26" s="51">
        <f>Krikri_Group!E28/Krikri_Group!$C28</f>
        <v>1.0605171390574053</v>
      </c>
      <c r="E26" s="51">
        <f>Krikri_Group!F28/Krikri_Group!$C28</f>
        <v>1.2695499936384511</v>
      </c>
      <c r="F26" s="51">
        <f>Krikri_Group!G28/Krikri_Group!$C28</f>
        <v>1.4825379832913406</v>
      </c>
      <c r="G26" s="51">
        <f>Krikri_Group!H28/Krikri_Group!$C28</f>
        <v>1.5461263767682438</v>
      </c>
      <c r="H26" s="51">
        <f>Krikri_Group!I28/Krikri_Group!$C28</f>
        <v>1.6312084801075006</v>
      </c>
      <c r="I26" s="51">
        <f>Krikri_Group!J28/Krikri_Group!$C28</f>
        <v>1.5643391773552169</v>
      </c>
      <c r="J26" s="51">
        <f>Krikri_Group!K28/Krikri_Group!$C28</f>
        <v>1.4053169531079288</v>
      </c>
      <c r="K26" s="51">
        <f>Krikri_Group!L28/Krikri_Group!$C28</f>
        <v>1.1243569669860207</v>
      </c>
      <c r="L26" s="51">
        <f>Krikri_Group!M28/Krikri_Group!$C28</f>
        <v>2.8477502330991129</v>
      </c>
      <c r="M26" s="51">
        <f>Krikri_Group!N28/Krikri_Group!$C28</f>
        <v>2.8256543521055666</v>
      </c>
    </row>
    <row r="27" spans="1:27">
      <c r="A27" t="str">
        <f>Krikri_Group!B58</f>
        <v>Intangible Assets</v>
      </c>
      <c r="B27" s="59">
        <f>Krikri_Group!C58/Krikri_Group!$C58</f>
        <v>1</v>
      </c>
      <c r="C27" s="59">
        <f>Krikri_Group!D58/Krikri_Group!$C58</f>
        <v>0.8328666721567981</v>
      </c>
      <c r="D27" s="59">
        <f>Krikri_Group!E58/Krikri_Group!$C58</f>
        <v>0.51856350709599497</v>
      </c>
      <c r="E27" s="59">
        <f>Krikri_Group!F58/Krikri_Group!$C58</f>
        <v>0.6121565236487414</v>
      </c>
      <c r="F27" s="59">
        <f>Krikri_Group!G58/Krikri_Group!$C58</f>
        <v>0.71710038705426993</v>
      </c>
      <c r="G27" s="59">
        <f>Krikri_Group!H58/Krikri_Group!$C58</f>
        <v>0.65214526887918967</v>
      </c>
      <c r="H27" s="59">
        <f>Krikri_Group!I58/Krikri_Group!$C58</f>
        <v>0.78982404128578876</v>
      </c>
      <c r="I27" s="59">
        <f>Krikri_Group!J58/Krikri_Group!$C58</f>
        <v>0.63775426171456806</v>
      </c>
      <c r="J27" s="59">
        <f>Krikri_Group!K58/Krikri_Group!$C58</f>
        <v>0.53755936204672106</v>
      </c>
      <c r="K27" s="59">
        <f>Krikri_Group!L58/Krikri_Group!$C58</f>
        <v>1.3101443904581516</v>
      </c>
      <c r="L27" s="59">
        <f>Krikri_Group!M58/Krikri_Group!$C58</f>
        <v>1.6325043234785472</v>
      </c>
      <c r="M27" s="59">
        <f>Krikri_Group!N58/Krikri_Group!$C58</f>
        <v>4.0753040160311835</v>
      </c>
    </row>
    <row r="28" spans="1:27">
      <c r="A28" t="str">
        <f>Krikri_Group!B69</f>
        <v>Other Long-term Claims</v>
      </c>
      <c r="B28" s="59">
        <f>Krikri_Group!C69/Krikri_Group!$C69</f>
        <v>1</v>
      </c>
      <c r="C28" s="59">
        <f>Krikri_Group!D69/Krikri_Group!$C69</f>
        <v>1.0597464961751075</v>
      </c>
      <c r="D28" s="59">
        <f>Krikri_Group!E69/Krikri_Group!$C69</f>
        <v>1.7405773633368697</v>
      </c>
      <c r="E28" s="59">
        <f>Krikri_Group!F69/Krikri_Group!$C69</f>
        <v>1.7405773633368697</v>
      </c>
      <c r="F28" s="59">
        <f>Krikri_Group!G69/Krikri_Group!$C69</f>
        <v>1.7158411971634373</v>
      </c>
      <c r="G28" s="59">
        <f>Krikri_Group!H69/Krikri_Group!$C69</f>
        <v>3.1928639231671228</v>
      </c>
      <c r="H28" s="59">
        <f>Krikri_Group!I69/Krikri_Group!$C69</f>
        <v>3.0834775811044728</v>
      </c>
      <c r="I28" s="59">
        <f>Krikri_Group!J69/Krikri_Group!$C69</f>
        <v>3.0487464403372604</v>
      </c>
      <c r="J28" s="59">
        <f>Krikri_Group!K69/Krikri_Group!$C69</f>
        <v>3.928750907365012</v>
      </c>
      <c r="K28" s="59">
        <f>Krikri_Group!L69/Krikri_Group!$C69</f>
        <v>3.9831369702384274</v>
      </c>
      <c r="L28" s="59">
        <f>Krikri_Group!M69/Krikri_Group!$C69</f>
        <v>4.0510357920598583</v>
      </c>
      <c r="M28" s="59">
        <f>Krikri_Group!N69/Krikri_Group!$C69</f>
        <v>6.6821151376402925</v>
      </c>
    </row>
    <row r="29" spans="1:27">
      <c r="A29" s="105"/>
      <c r="B29" s="105">
        <f>Krikri_Group!C70/Krikri_Group!$C70</f>
        <v>1</v>
      </c>
      <c r="C29" s="105">
        <f>Krikri_Group!D70/Krikri_Group!$C70</f>
        <v>0.9851006473175169</v>
      </c>
      <c r="D29" s="105">
        <f>Krikri_Group!E70/Krikri_Group!$C70</f>
        <v>1.0555236405763955</v>
      </c>
      <c r="E29" s="105">
        <f>Krikri_Group!F70/Krikri_Group!$C70</f>
        <v>1.2630190188022921</v>
      </c>
      <c r="F29" s="105">
        <f>Krikri_Group!G70/Krikri_Group!$C70</f>
        <v>1.4745116858664922</v>
      </c>
      <c r="G29" s="105">
        <f>Krikri_Group!H70/Krikri_Group!$C70</f>
        <v>1.5484737529284194</v>
      </c>
      <c r="H29" s="105">
        <f>Krikri_Group!I70/Krikri_Group!$C70</f>
        <v>1.6509403239398628</v>
      </c>
      <c r="I29" s="105">
        <f>Krikri_Group!J70/Krikri_Group!$C70</f>
        <v>1.5675564765544023</v>
      </c>
      <c r="J29" s="105">
        <f>Krikri_Group!K70/Krikri_Group!$C70</f>
        <v>1.4085210950868343</v>
      </c>
      <c r="K29" s="105">
        <f>Krikri_Group!L70/Krikri_Group!$C70</f>
        <v>1.1392864554955002</v>
      </c>
      <c r="L29" s="105">
        <f>Krikri_Group!M70/Krikri_Group!$C70</f>
        <v>2.8449994377913095</v>
      </c>
      <c r="M29" s="105">
        <f>Krikri_Group!N70/Krikri_Group!$C70</f>
        <v>2.8531075786329598</v>
      </c>
    </row>
    <row r="30" spans="1:27">
      <c r="B30" s="42"/>
      <c r="C30" s="42"/>
      <c r="D30" s="42"/>
      <c r="E30" s="42"/>
      <c r="F30" s="42"/>
      <c r="G30" s="42"/>
      <c r="H30" s="42"/>
      <c r="I30" s="42"/>
      <c r="J30" s="42"/>
      <c r="K30" s="42"/>
      <c r="L30" s="42"/>
      <c r="M30" s="42"/>
    </row>
    <row r="31" spans="1:27">
      <c r="A31" s="3" t="str">
        <f>Krikri_Group!B72</f>
        <v>Current Assets</v>
      </c>
      <c r="B31" s="51"/>
      <c r="C31" s="46"/>
      <c r="D31" s="46"/>
      <c r="E31" s="46"/>
      <c r="F31" s="46"/>
      <c r="G31" s="46"/>
      <c r="H31" s="46"/>
      <c r="I31" s="46"/>
      <c r="J31" s="46"/>
      <c r="K31" s="46"/>
      <c r="L31" s="46"/>
      <c r="M31" s="46"/>
    </row>
    <row r="32" spans="1:27">
      <c r="A32" t="str">
        <f>Krikri_Group!B73</f>
        <v>Inventory</v>
      </c>
      <c r="B32" s="51">
        <f>Krikri_Group!C73/Krikri_Group!$C73</f>
        <v>1</v>
      </c>
      <c r="C32" s="51">
        <f>Krikri_Group!D73/Krikri_Group!$C73</f>
        <v>1.2545070860113927</v>
      </c>
      <c r="D32" s="51">
        <f>Krikri_Group!E73/Krikri_Group!$C73</f>
        <v>1.0745355910883063</v>
      </c>
      <c r="E32" s="51">
        <f>Krikri_Group!F73/Krikri_Group!$C73</f>
        <v>1.4054023064578205</v>
      </c>
      <c r="F32" s="51">
        <f>Krikri_Group!G73/Krikri_Group!$C73</f>
        <v>1.8540596549460862</v>
      </c>
      <c r="G32" s="51">
        <f>Krikri_Group!H73/Krikri_Group!$C73</f>
        <v>2.058662622053959</v>
      </c>
      <c r="H32" s="51">
        <f>Krikri_Group!I73/Krikri_Group!$C73</f>
        <v>1.8049695452635075</v>
      </c>
      <c r="I32" s="51">
        <f>Krikri_Group!J73/Krikri_Group!$C73</f>
        <v>2.1775699358699003</v>
      </c>
      <c r="J32" s="51">
        <f>Krikri_Group!K73/Krikri_Group!$C73</f>
        <v>2.4465011303810078</v>
      </c>
      <c r="K32" s="51">
        <f>Krikri_Group!L73/Krikri_Group!$C73</f>
        <v>2.0483781150817655</v>
      </c>
      <c r="L32" s="51">
        <f>Krikri_Group!M73/Krikri_Group!$C73</f>
        <v>3.3858091761729256</v>
      </c>
      <c r="M32" s="51">
        <f>Krikri_Group!N73/Krikri_Group!$C73</f>
        <v>2.8987584989349591</v>
      </c>
    </row>
    <row r="33" spans="1:13">
      <c r="A33" t="str">
        <f>Krikri_Group!B78</f>
        <v>Customers and other claims</v>
      </c>
      <c r="B33" s="51">
        <f>Krikri_Group!C78/Krikri_Group!$C78</f>
        <v>1</v>
      </c>
      <c r="C33" s="51">
        <f>Krikri_Group!D78/Krikri_Group!$C78</f>
        <v>1.260477774551934</v>
      </c>
      <c r="D33" s="51">
        <f>Krikri_Group!E78/Krikri_Group!$C78</f>
        <v>1.6720519965211544</v>
      </c>
      <c r="E33" s="51">
        <f>Krikri_Group!F78/Krikri_Group!$C78</f>
        <v>2.1466728552210705</v>
      </c>
      <c r="F33" s="51">
        <f>Krikri_Group!G78/Krikri_Group!$C78</f>
        <v>2.5841471905028905</v>
      </c>
      <c r="G33" s="51">
        <f>Krikri_Group!H78/Krikri_Group!$C78</f>
        <v>2.2154020602693856</v>
      </c>
      <c r="H33" s="51">
        <f>Krikri_Group!I78/Krikri_Group!$C78</f>
        <v>2.4183414758625799</v>
      </c>
      <c r="I33" s="51">
        <f>Krikri_Group!J78/Krikri_Group!$C78</f>
        <v>2.4138863815604719</v>
      </c>
      <c r="J33" s="51">
        <f>Krikri_Group!K78/Krikri_Group!$C78</f>
        <v>2.6274982040633601</v>
      </c>
      <c r="K33" s="51">
        <f>Krikri_Group!L78/Krikri_Group!$C78</f>
        <v>4.6519432050274192</v>
      </c>
      <c r="L33" s="51">
        <f>Krikri_Group!M78/Krikri_Group!$C78</f>
        <v>3.639540715126298</v>
      </c>
      <c r="M33" s="51">
        <f>Krikri_Group!N78/Krikri_Group!$C78</f>
        <v>3.0416210888710817</v>
      </c>
    </row>
    <row r="34" spans="1:13">
      <c r="A34" t="str">
        <f>Krikri_Group!B90</f>
        <v>Cash and Cash Equiavalent</v>
      </c>
      <c r="B34" s="51">
        <f>Krikri_Group!C90/Krikri_Group!$C90</f>
        <v>1</v>
      </c>
      <c r="C34" s="51">
        <f>Krikri_Group!D90/Krikri_Group!$C90</f>
        <v>2.0583270696148226</v>
      </c>
      <c r="D34" s="51">
        <f>Krikri_Group!E90/Krikri_Group!$C90</f>
        <v>2.0593505467089601</v>
      </c>
      <c r="E34" s="51">
        <f>Krikri_Group!F90/Krikri_Group!$C90</f>
        <v>1.0240700917356642</v>
      </c>
      <c r="F34" s="51">
        <f>Krikri_Group!G90/Krikri_Group!$C90</f>
        <v>0.84741098022599692</v>
      </c>
      <c r="G34" s="51">
        <f>Krikri_Group!H90/Krikri_Group!$C90</f>
        <v>2.0391770199403907</v>
      </c>
      <c r="H34" s="51">
        <f>Krikri_Group!I90/Krikri_Group!$C90</f>
        <v>1.1085940152708973</v>
      </c>
      <c r="I34" s="51">
        <f>Krikri_Group!J90/Krikri_Group!$C90</f>
        <v>2.9715835164080402</v>
      </c>
      <c r="J34" s="51">
        <f>Krikri_Group!K90/Krikri_Group!$C90</f>
        <v>3.5567604144598546</v>
      </c>
      <c r="K34" s="51">
        <f>Krikri_Group!L90/Krikri_Group!$C90</f>
        <v>5.4728681833088109</v>
      </c>
      <c r="L34" s="51">
        <f>Krikri_Group!M90/Krikri_Group!$C90</f>
        <v>0.69526840154740455</v>
      </c>
      <c r="M34" s="51">
        <f>Krikri_Group!N90/Krikri_Group!$C90</f>
        <v>2.6390226277435813</v>
      </c>
    </row>
    <row r="35" spans="1:13">
      <c r="A35" s="66"/>
      <c r="B35" s="105">
        <f>Krikri_Group!C94/Krikri_Group!$C94</f>
        <v>1</v>
      </c>
      <c r="C35" s="105">
        <f>Krikri_Group!D94/Krikri_Group!$C94</f>
        <v>1.3968072229856563</v>
      </c>
      <c r="D35" s="105">
        <f>Krikri_Group!E94/Krikri_Group!$C94</f>
        <v>1.5964315221426455</v>
      </c>
      <c r="E35" s="105">
        <f>Krikri_Group!F94/Krikri_Group!$C94</f>
        <v>1.7474140695535534</v>
      </c>
      <c r="F35" s="105">
        <f>Krikri_Group!G94/Krikri_Group!$C94</f>
        <v>2.0656710845553921</v>
      </c>
      <c r="G35" s="105">
        <f>Krikri_Group!H94/Krikri_Group!$C94</f>
        <v>2.1226489170475591</v>
      </c>
      <c r="H35" s="105">
        <f>Krikri_Group!I94/Krikri_Group!$C94</f>
        <v>2.0083300145322585</v>
      </c>
      <c r="I35" s="105">
        <f>Krikri_Group!J94/Krikri_Group!$C94</f>
        <v>2.4409983958540922</v>
      </c>
      <c r="J35" s="105">
        <f>Krikri_Group!K94/Krikri_Group!$C94</f>
        <v>2.7348592128278733</v>
      </c>
      <c r="K35" s="105">
        <f>Krikri_Group!L94/Krikri_Group!$C94</f>
        <v>4.187583691921632</v>
      </c>
      <c r="L35" s="105">
        <f>Krikri_Group!M94/Krikri_Group!$C94</f>
        <v>2.983511479344588</v>
      </c>
      <c r="M35" s="105">
        <f>Krikri_Group!N94/Krikri_Group!$C94</f>
        <v>2.8995193260840852</v>
      </c>
    </row>
    <row r="36" spans="1:13">
      <c r="B36" s="42"/>
      <c r="C36" s="42"/>
      <c r="D36" s="42"/>
      <c r="E36" s="42"/>
      <c r="F36" s="42"/>
      <c r="G36" s="42"/>
      <c r="H36" s="42"/>
      <c r="I36" s="42"/>
      <c r="J36" s="42"/>
      <c r="K36" s="42"/>
      <c r="L36" s="42"/>
      <c r="M36" s="42"/>
    </row>
    <row r="37" spans="1:13" ht="15.75" thickBot="1">
      <c r="A37" s="65" t="str">
        <f>Krikri_Group!B96</f>
        <v>Total  Assets</v>
      </c>
      <c r="B37" s="104">
        <f>Krikri_Group!C96/Krikri_Group!$C96</f>
        <v>1</v>
      </c>
      <c r="C37" s="104">
        <f>Krikri_Group!D96/Krikri_Group!$C96</f>
        <v>1.1697719167526017</v>
      </c>
      <c r="D37" s="104">
        <f>Krikri_Group!E96/Krikri_Group!$C96</f>
        <v>1.2981482451850899</v>
      </c>
      <c r="E37" s="104">
        <f>Krikri_Group!F96/Krikri_Group!$C96</f>
        <v>1.4802947540395475</v>
      </c>
      <c r="F37" s="104">
        <f>Krikri_Group!G96/Krikri_Group!$C96</f>
        <v>1.7396766432568214</v>
      </c>
      <c r="G37" s="104">
        <f>Krikri_Group!H96/Krikri_Group!$C96</f>
        <v>1.8060204201486418</v>
      </c>
      <c r="H37" s="104">
        <f>Krikri_Group!I96/Krikri_Group!$C96</f>
        <v>1.8112477169845385</v>
      </c>
      <c r="I37" s="104">
        <f>Krikri_Group!J96/Krikri_Group!$C96</f>
        <v>1.9593394539166777</v>
      </c>
      <c r="J37" s="104">
        <f>Krikri_Group!K96/Krikri_Group!$C96</f>
        <v>2.0034509756841565</v>
      </c>
      <c r="K37" s="104">
        <f>Krikri_Group!L96/Krikri_Group!$C96</f>
        <v>2.5066022904508123</v>
      </c>
      <c r="L37" s="104">
        <f>Krikri_Group!M96/Krikri_Group!$C96</f>
        <v>2.9071291098864851</v>
      </c>
      <c r="M37" s="104">
        <f>Krikri_Group!N96/Krikri_Group!$C96</f>
        <v>2.873925600071142</v>
      </c>
    </row>
    <row r="38" spans="1:13" ht="15.75" thickTop="1">
      <c r="B38" s="51"/>
      <c r="C38" s="42"/>
      <c r="D38" s="42"/>
      <c r="E38" s="42"/>
      <c r="F38" s="42"/>
      <c r="G38" s="42"/>
      <c r="H38" s="42"/>
      <c r="I38" s="42"/>
      <c r="J38" s="42"/>
      <c r="K38" s="42"/>
      <c r="L38" s="42"/>
      <c r="M38" s="42"/>
    </row>
    <row r="39" spans="1:13">
      <c r="A39" s="67" t="str">
        <f>Krikri_Group!B98</f>
        <v>OWNERS EQUITY AND LIABILITIES</v>
      </c>
      <c r="B39" s="67"/>
      <c r="C39" s="67"/>
      <c r="D39" s="67"/>
      <c r="E39" s="67"/>
      <c r="F39" s="67"/>
      <c r="G39" s="67"/>
      <c r="H39" s="67"/>
      <c r="I39" s="67"/>
      <c r="J39" s="67"/>
      <c r="K39" s="67"/>
      <c r="L39" s="67"/>
      <c r="M39" s="67"/>
    </row>
    <row r="40" spans="1:13">
      <c r="A40" s="3" t="str">
        <f>Krikri_Group!B99</f>
        <v>Owners Equity</v>
      </c>
      <c r="B40" s="51"/>
      <c r="C40" s="46"/>
      <c r="D40" s="46"/>
      <c r="E40" s="46"/>
      <c r="F40" s="46"/>
      <c r="G40" s="46"/>
      <c r="H40" s="46"/>
      <c r="I40" s="46"/>
      <c r="J40" s="46"/>
      <c r="K40" s="46"/>
      <c r="L40" s="46"/>
      <c r="M40" s="46"/>
    </row>
    <row r="41" spans="1:13">
      <c r="A41" s="4" t="str">
        <f>Krikri_Group!B100</f>
        <v>Share Capital</v>
      </c>
      <c r="B41" s="51">
        <f>Krikri_Group!C100/Krikri_Group!$C100</f>
        <v>1</v>
      </c>
      <c r="C41" s="51">
        <f>Krikri_Group!D100/Krikri_Group!$C100</f>
        <v>0.99996288170506287</v>
      </c>
      <c r="D41" s="51">
        <f>Krikri_Group!E100/Krikri_Group!$C100</f>
        <v>1.0419684511983331</v>
      </c>
      <c r="E41" s="51">
        <f>Krikri_Group!F100/Krikri_Group!$C100</f>
        <v>1.0419684511983331</v>
      </c>
      <c r="F41" s="51">
        <f>Krikri_Group!G100/Krikri_Group!$C100</f>
        <v>1.1339588575766164</v>
      </c>
      <c r="G41" s="51">
        <f>Krikri_Group!H100/Krikri_Group!$C100</f>
        <v>1.1339588575766164</v>
      </c>
      <c r="H41" s="51">
        <f>Krikri_Group!I100/Krikri_Group!$C100</f>
        <v>1.2208957344180167</v>
      </c>
      <c r="I41" s="51">
        <f>Krikri_Group!J100/Krikri_Group!$C100</f>
        <v>1.2208957344180167</v>
      </c>
      <c r="J41" s="51">
        <f>Krikri_Group!K100/Krikri_Group!$C100</f>
        <v>1.0602515434943338</v>
      </c>
      <c r="K41" s="51">
        <f>Krikri_Group!L100/Krikri_Group!$C100</f>
        <v>1.2208957344180167</v>
      </c>
      <c r="L41" s="51">
        <f>Krikri_Group!M100/Krikri_Group!$C100</f>
        <v>1.2208957344180167</v>
      </c>
      <c r="M41" s="51">
        <f>Krikri_Group!N100/Krikri_Group!$C100</f>
        <v>1.2208957344180167</v>
      </c>
    </row>
    <row r="42" spans="1:13">
      <c r="A42" s="4" t="str">
        <f>Krikri_Group!B101</f>
        <v>Reserves</v>
      </c>
      <c r="B42" s="51">
        <f>Krikri_Group!C101/Krikri_Group!$C101</f>
        <v>1</v>
      </c>
      <c r="C42" s="51">
        <f>Krikri_Group!D101/Krikri_Group!$C101</f>
        <v>1</v>
      </c>
      <c r="D42" s="51">
        <f>Krikri_Group!E101/Krikri_Group!$C101</f>
        <v>1.0063482734969955</v>
      </c>
      <c r="E42" s="51">
        <f>Krikri_Group!F101/Krikri_Group!$C101</f>
        <v>1.0669540376272204</v>
      </c>
      <c r="F42" s="51">
        <f>Krikri_Group!G101/Krikri_Group!$C101</f>
        <v>1.0119261085300504</v>
      </c>
      <c r="G42" s="51">
        <f>Krikri_Group!H101/Krikri_Group!$C101</f>
        <v>1.0266930894110087</v>
      </c>
      <c r="H42" s="51">
        <f>Krikri_Group!I101/Krikri_Group!$C101</f>
        <v>0.89063799749424755</v>
      </c>
      <c r="I42" s="51">
        <f>Krikri_Group!J101/Krikri_Group!$C101</f>
        <v>1.0912047999969412</v>
      </c>
      <c r="J42" s="51">
        <f>Krikri_Group!K101/Krikri_Group!$C101</f>
        <v>1.3281155835376945</v>
      </c>
      <c r="K42" s="51">
        <f>Krikri_Group!L101/Krikri_Group!$C101</f>
        <v>1.1537378410787082</v>
      </c>
      <c r="L42" s="51">
        <f>Krikri_Group!M101/Krikri_Group!$C101</f>
        <v>1.7126659251294851</v>
      </c>
      <c r="M42" s="51">
        <f>Krikri_Group!N101/Krikri_Group!$C101</f>
        <v>1.7345737718726197</v>
      </c>
    </row>
    <row r="43" spans="1:13">
      <c r="A43" s="4" t="str">
        <f>Krikri_Group!B105</f>
        <v>Results Carried Forward</v>
      </c>
      <c r="B43" s="51">
        <f>Krikri_Group!C105/Krikri_Group!$C105</f>
        <v>1</v>
      </c>
      <c r="C43" s="51">
        <f>Krikri_Group!D105/Krikri_Group!$C105</f>
        <v>2.9030117570723233</v>
      </c>
      <c r="D43" s="51">
        <f>Krikri_Group!E105/Krikri_Group!$C105</f>
        <v>4.2760360518676475</v>
      </c>
      <c r="E43" s="51">
        <f>Krikri_Group!F105/Krikri_Group!$C105</f>
        <v>5.7728712061559886</v>
      </c>
      <c r="F43" s="51">
        <f>Krikri_Group!G105/Krikri_Group!$C105</f>
        <v>7.4368061586917511</v>
      </c>
      <c r="G43" s="51">
        <f>Krikri_Group!H105/Krikri_Group!$C105</f>
        <v>10.606366189377068</v>
      </c>
      <c r="H43" s="51">
        <f>Krikri_Group!I105/Krikri_Group!$C105</f>
        <v>10.653549932918112</v>
      </c>
      <c r="I43" s="51">
        <f>Krikri_Group!J105/Krikri_Group!$C105</f>
        <v>11.386925621901476</v>
      </c>
      <c r="J43" s="51">
        <f>Krikri_Group!K105/Krikri_Group!$C105</f>
        <v>16.466940626615795</v>
      </c>
      <c r="K43" s="51">
        <f>Krikri_Group!L105/Krikri_Group!$C105</f>
        <v>21.414746863034669</v>
      </c>
      <c r="L43" s="51">
        <f>Krikri_Group!M105/Krikri_Group!$C105</f>
        <v>19.058646804570355</v>
      </c>
      <c r="M43" s="51">
        <f>Krikri_Group!N105/Krikri_Group!$C105</f>
        <v>21.881672282169735</v>
      </c>
    </row>
    <row r="44" spans="1:13">
      <c r="A44" s="14" t="str">
        <f>Krikri_Group!B106</f>
        <v>Minority stake</v>
      </c>
      <c r="B44" s="51">
        <f>Krikri_Group!C106/Krikri_Group!$C106</f>
        <v>1</v>
      </c>
      <c r="C44" s="51">
        <f>Krikri_Group!D106/Krikri_Group!$C106</f>
        <v>1.0252281930319269</v>
      </c>
      <c r="D44" s="51">
        <f>Krikri_Group!E106/Krikri_Group!$C106</f>
        <v>1.0676761062183437</v>
      </c>
      <c r="E44" s="51">
        <f>Krikri_Group!F106/Krikri_Group!$C106</f>
        <v>1.027012308391356</v>
      </c>
      <c r="F44" s="51">
        <f>Krikri_Group!G106/Krikri_Group!$C106</f>
        <v>1.0205941705534098</v>
      </c>
      <c r="G44" s="51">
        <f>Krikri_Group!H106/Krikri_Group!$C106</f>
        <v>0.99802878640063075</v>
      </c>
      <c r="H44" s="51">
        <f>Krikri_Group!I106/Krikri_Group!$C106</f>
        <v>0.96135753137236557</v>
      </c>
      <c r="I44" s="51">
        <f>Krikri_Group!J106/Krikri_Group!$C106</f>
        <v>0.36017747604474321</v>
      </c>
      <c r="J44" s="51" t="s">
        <v>186</v>
      </c>
      <c r="K44" s="51">
        <f>Krikri_Group!L106/Krikri_Group!$C106</f>
        <v>-4.7843692784690015E-3</v>
      </c>
      <c r="L44" s="51" t="s">
        <v>186</v>
      </c>
      <c r="M44" s="51" t="s">
        <v>186</v>
      </c>
    </row>
    <row r="45" spans="1:13">
      <c r="A45" s="66" t="str">
        <f>Krikri_Group!B107</f>
        <v>Total Owners Equity</v>
      </c>
      <c r="B45" s="105">
        <f>Krikri_Group!C107/Krikri_Group!$C107</f>
        <v>1</v>
      </c>
      <c r="C45" s="105">
        <f>Krikri_Group!D107/Krikri_Group!$C107</f>
        <v>1.0564585136789346</v>
      </c>
      <c r="D45" s="105">
        <f>Krikri_Group!E107/Krikri_Group!$C107</f>
        <v>1.1219148386526008</v>
      </c>
      <c r="E45" s="105">
        <f>Krikri_Group!F107/Krikri_Group!$C107</f>
        <v>1.1922815785417817</v>
      </c>
      <c r="F45" s="105">
        <f>Krikri_Group!G107/Krikri_Group!$C107</f>
        <v>1.2640231708460354</v>
      </c>
      <c r="G45" s="105">
        <f>Krikri_Group!H107/Krikri_Group!$C107</f>
        <v>1.3636675423546698</v>
      </c>
      <c r="H45" s="105">
        <f>Krikri_Group!I107/Krikri_Group!$C107</f>
        <v>1.3488133579066617</v>
      </c>
      <c r="I45" s="105">
        <f>Krikri_Group!J107/Krikri_Group!$C107</f>
        <v>1.4503129333462583</v>
      </c>
      <c r="J45" s="105">
        <f>Krikri_Group!K107/Krikri_Group!$C107</f>
        <v>1.6173584482339671</v>
      </c>
      <c r="K45" s="105">
        <f>Krikri_Group!L107/Krikri_Group!$C107</f>
        <v>1.7681944531479687</v>
      </c>
      <c r="L45" s="105">
        <f>Krikri_Group!M107/Krikri_Group!$C107</f>
        <v>1.9463891244790381</v>
      </c>
      <c r="M45" s="105">
        <f>Krikri_Group!N107/Krikri_Group!$C107</f>
        <v>2.0393170928725759</v>
      </c>
    </row>
    <row r="46" spans="1:13">
      <c r="B46" s="42"/>
      <c r="C46" s="1"/>
      <c r="D46" s="42"/>
      <c r="E46" s="42"/>
      <c r="F46" s="42"/>
      <c r="G46" s="42"/>
      <c r="H46" s="42"/>
      <c r="I46" s="42"/>
      <c r="J46" s="42"/>
      <c r="K46" s="42"/>
      <c r="L46" s="42"/>
      <c r="M46" s="42"/>
    </row>
    <row r="47" spans="1:13">
      <c r="A47" s="67" t="s">
        <v>235</v>
      </c>
      <c r="B47" s="67"/>
      <c r="C47" s="67"/>
      <c r="D47" s="67"/>
      <c r="E47" s="67"/>
      <c r="F47" s="67"/>
      <c r="G47" s="67"/>
      <c r="H47" s="67"/>
      <c r="I47" s="67"/>
      <c r="J47" s="67"/>
      <c r="K47" s="67"/>
      <c r="L47" s="67"/>
      <c r="M47" s="67"/>
    </row>
    <row r="48" spans="1:13">
      <c r="A48" s="3" t="str">
        <f>Krikri_Group!B110</f>
        <v>Long-term Liabilities</v>
      </c>
      <c r="B48" s="53"/>
      <c r="C48" s="1"/>
      <c r="D48" s="46"/>
      <c r="E48" s="46"/>
      <c r="F48" s="46"/>
      <c r="G48" s="46"/>
      <c r="H48" s="46"/>
      <c r="I48" s="46"/>
      <c r="J48" s="46"/>
      <c r="K48" s="46"/>
      <c r="L48" s="46"/>
      <c r="M48" s="46"/>
    </row>
    <row r="49" spans="1:13">
      <c r="A49" s="4" t="str">
        <f>Krikri_Group!B112</f>
        <v>Bond Loans</v>
      </c>
      <c r="B49" s="59">
        <f>Krikri_Group!C111/Krikri_Group!$C$111</f>
        <v>1</v>
      </c>
      <c r="C49" s="59">
        <f>Krikri_Group!D111/Krikri_Group!$C$111</f>
        <v>1.1620612091881943</v>
      </c>
      <c r="D49" s="59">
        <f>Krikri_Group!E111/Krikri_Group!$C$111</f>
        <v>0</v>
      </c>
      <c r="E49" s="59">
        <f>Krikri_Group!F111/Krikri_Group!$C$111</f>
        <v>14.274896053438757</v>
      </c>
      <c r="F49" s="59">
        <f>Krikri_Group!G111/Krikri_Group!$C$111</f>
        <v>23.467943562129371</v>
      </c>
      <c r="G49" s="59">
        <f>Krikri_Group!H111/Krikri_Group!$C$111</f>
        <v>20.353677322609229</v>
      </c>
      <c r="H49" s="59">
        <f>Krikri_Group!I111/Krikri_Group!$C$111</f>
        <v>18.46790266512167</v>
      </c>
      <c r="I49" s="59">
        <f>Krikri_Group!J111/Krikri_Group!$C$111</f>
        <v>40.954277145388865</v>
      </c>
      <c r="J49" s="59">
        <f>Krikri_Group!K111/Krikri_Group!$C$111</f>
        <v>27.104491854679299</v>
      </c>
      <c r="K49" s="59">
        <f>Krikri_Group!L111/Krikri_Group!$C$111</f>
        <v>82.013264262831441</v>
      </c>
      <c r="L49" s="59">
        <f>Krikri_Group!M111/Krikri_Group!$C$111</f>
        <v>73.955422261604525</v>
      </c>
      <c r="M49" s="59">
        <f>Krikri_Group!N111/Krikri_Group!$C$111</f>
        <v>105.72496762320223</v>
      </c>
    </row>
    <row r="50" spans="1:13">
      <c r="A50" s="4" t="str">
        <f>Krikri_Group!B114</f>
        <v>Pension Liabilities</v>
      </c>
      <c r="B50" s="59">
        <f>Krikri_Group!C114/Krikri_Group!$C114</f>
        <v>1</v>
      </c>
      <c r="C50" s="59">
        <f>Krikri_Group!D114/Krikri_Group!$C114</f>
        <v>1.2320750517633252</v>
      </c>
      <c r="D50" s="59">
        <f>Krikri_Group!E114/Krikri_Group!$C114</f>
        <v>1.4801613262202318</v>
      </c>
      <c r="E50" s="59">
        <f>Krikri_Group!F114/Krikri_Group!$C114</f>
        <v>1.6650727384316555</v>
      </c>
      <c r="F50" s="59">
        <f>Krikri_Group!G114/Krikri_Group!$C114</f>
        <v>1.9297907210445737</v>
      </c>
      <c r="G50" s="59">
        <f>Krikri_Group!H114/Krikri_Group!$C114</f>
        <v>1.975962932738027</v>
      </c>
      <c r="H50" s="59">
        <f>Krikri_Group!I114/Krikri_Group!$C114</f>
        <v>2.0820288525740032</v>
      </c>
      <c r="I50" s="59">
        <f>Krikri_Group!J114/Krikri_Group!$C114</f>
        <v>2.2201172177971418</v>
      </c>
      <c r="J50" s="59">
        <f>Krikri_Group!K114/Krikri_Group!$C114</f>
        <v>2.5278274241085579</v>
      </c>
      <c r="K50" s="59">
        <f>Krikri_Group!L114/Krikri_Group!$C114</f>
        <v>2.2433685616202763</v>
      </c>
      <c r="L50" s="59">
        <f>Krikri_Group!M114/Krikri_Group!$C114</f>
        <v>2.0596745149085121</v>
      </c>
      <c r="M50" s="59">
        <f>Krikri_Group!N114/Krikri_Group!$C114</f>
        <v>2.1648097065508427</v>
      </c>
    </row>
    <row r="51" spans="1:13">
      <c r="A51" s="4" t="str">
        <f>Krikri_Group!B115</f>
        <v>Deferred Tax Liabilities</v>
      </c>
      <c r="B51" s="53" t="s">
        <v>186</v>
      </c>
      <c r="C51" s="53" t="s">
        <v>186</v>
      </c>
      <c r="D51" s="53" t="s">
        <v>186</v>
      </c>
      <c r="E51" s="53" t="s">
        <v>186</v>
      </c>
      <c r="F51" s="53" t="s">
        <v>186</v>
      </c>
      <c r="G51" s="53" t="s">
        <v>186</v>
      </c>
      <c r="H51" s="53" t="s">
        <v>186</v>
      </c>
      <c r="I51" s="53" t="s">
        <v>186</v>
      </c>
      <c r="J51" s="53" t="s">
        <v>186</v>
      </c>
      <c r="K51" s="53" t="s">
        <v>186</v>
      </c>
      <c r="L51" s="53" t="s">
        <v>186</v>
      </c>
      <c r="M51" s="53" t="s">
        <v>186</v>
      </c>
    </row>
    <row r="52" spans="1:13">
      <c r="A52" s="4" t="str">
        <f>Krikri_Group!B116</f>
        <v>Provisions/Other Long Term Liabilities</v>
      </c>
      <c r="B52" s="53">
        <f>Krikri_Group!C116/Krikri_Group!$C116</f>
        <v>1</v>
      </c>
      <c r="C52" s="53"/>
      <c r="D52" s="53"/>
      <c r="E52" s="53"/>
      <c r="F52" s="53">
        <f>Krikri_Group!G116/Krikri_Group!$C116</f>
        <v>6.0505828728167481</v>
      </c>
      <c r="G52" s="53">
        <f>Krikri_Group!H116/Krikri_Group!$C116</f>
        <v>4.3623895768625713</v>
      </c>
      <c r="H52" s="53">
        <f>Krikri_Group!I116/Krikri_Group!$C116</f>
        <v>2.4202331491266991</v>
      </c>
      <c r="I52" s="53">
        <f>Krikri_Group!J116/Krikri_Group!$C116</f>
        <v>2.4202331491266991</v>
      </c>
      <c r="J52" s="53">
        <f>Krikri_Group!K116/Krikri_Group!$C116</f>
        <v>2.4202331491266991</v>
      </c>
      <c r="K52" s="53">
        <f>Krikri_Group!L116/Krikri_Group!$C116</f>
        <v>2.4202331491266991</v>
      </c>
      <c r="L52" s="53">
        <f>Krikri_Group!M116/Krikri_Group!$C116</f>
        <v>2.4202331491266991</v>
      </c>
      <c r="M52" s="53">
        <f>Krikri_Group!N116/Krikri_Group!$C116</f>
        <v>0</v>
      </c>
    </row>
    <row r="53" spans="1:13">
      <c r="A53" s="14" t="str">
        <f>Krikri_Group!B117</f>
        <v>Investment Subsidies and Grants</v>
      </c>
      <c r="B53" s="53">
        <f>Krikri_Group!C117/Krikri_Group!$C117</f>
        <v>1</v>
      </c>
      <c r="C53" s="53">
        <f>Krikri_Group!D117/Krikri_Group!$C117</f>
        <v>2.8387002309570906</v>
      </c>
      <c r="D53" s="53">
        <f>Krikri_Group!E117/Krikri_Group!$C117</f>
        <v>3.2552086901749306</v>
      </c>
      <c r="E53" s="53">
        <f>Krikri_Group!F117/Krikri_Group!$C117</f>
        <v>3.624194136563049</v>
      </c>
      <c r="F53" s="53">
        <f>Krikri_Group!G117/Krikri_Group!$C117</f>
        <v>6.2542472898456234</v>
      </c>
      <c r="G53" s="53">
        <f>Krikri_Group!H117/Krikri_Group!$C117</f>
        <v>5.5520648005923112</v>
      </c>
      <c r="H53" s="53">
        <f>Krikri_Group!I117/Krikri_Group!$C117</f>
        <v>4.9011205286596757</v>
      </c>
      <c r="I53" s="53">
        <f>Krikri_Group!J117/Krikri_Group!$C117</f>
        <v>4.2214756942525939</v>
      </c>
      <c r="J53" s="53">
        <f>Krikri_Group!K117/Krikri_Group!$C117</f>
        <v>4.9295006243576855</v>
      </c>
      <c r="K53" s="53">
        <f>Krikri_Group!L117/Krikri_Group!$C117</f>
        <v>3.0087918402528371</v>
      </c>
      <c r="L53" s="53">
        <f>Krikri_Group!M117/Krikri_Group!$C117</f>
        <v>2.4614898389930713</v>
      </c>
      <c r="M53" s="53">
        <f>Krikri_Group!N117/Krikri_Group!$C117</f>
        <v>1.8557987910667124</v>
      </c>
    </row>
    <row r="54" spans="1:13">
      <c r="A54" s="105" t="s">
        <v>252</v>
      </c>
      <c r="B54" s="105">
        <f>Krikri_Group!C118/Krikri_Group!$C118</f>
        <v>1</v>
      </c>
      <c r="C54" s="105">
        <f>Krikri_Group!D118/Krikri_Group!$C118</f>
        <v>2.323322948222438</v>
      </c>
      <c r="D54" s="105">
        <f>Krikri_Group!E118/Krikri_Group!$C118</f>
        <v>2.7613673874687699</v>
      </c>
      <c r="E54" s="105">
        <f>Krikri_Group!F118/Krikri_Group!$C118</f>
        <v>4.1267711948981889</v>
      </c>
      <c r="F54" s="105">
        <f>Krikri_Group!G118/Krikri_Group!$C118</f>
        <v>6.7901912640416366</v>
      </c>
      <c r="G54" s="105">
        <f>Krikri_Group!H118/Krikri_Group!$C118</f>
        <v>6.2265359717516775</v>
      </c>
      <c r="H54" s="105">
        <f>Krikri_Group!I118/Krikri_Group!$C118</f>
        <v>5.6116540488466988</v>
      </c>
      <c r="I54" s="105">
        <f>Krikri_Group!J118/Krikri_Group!$C118</f>
        <v>6.4977474132763726</v>
      </c>
      <c r="J54" s="105">
        <f>Krikri_Group!K118/Krikri_Group!$C118</f>
        <v>6.0326388466755976</v>
      </c>
      <c r="K54" s="105">
        <f>Krikri_Group!L118/Krikri_Group!$C118</f>
        <v>7.797712710744781</v>
      </c>
      <c r="L54" s="105">
        <f>Krikri_Group!M118/Krikri_Group!$C118</f>
        <v>7.3987151599278862</v>
      </c>
      <c r="M54" s="105">
        <f>Krikri_Group!N118/Krikri_Group!$C118</f>
        <v>8.5974206246917362</v>
      </c>
    </row>
    <row r="55" spans="1:13">
      <c r="A55" s="53"/>
      <c r="B55" s="53"/>
      <c r="C55" s="53"/>
      <c r="D55" s="53"/>
      <c r="E55" s="53"/>
      <c r="F55" s="53"/>
      <c r="G55" s="53"/>
      <c r="H55" s="53"/>
      <c r="I55" s="53"/>
      <c r="J55" s="53"/>
      <c r="K55" s="53"/>
      <c r="L55" s="53"/>
      <c r="M55" s="53"/>
    </row>
    <row r="56" spans="1:13">
      <c r="A56" s="3" t="str">
        <f>Krikri_Group!B120</f>
        <v>Short-term Liabilities</v>
      </c>
      <c r="B56" s="53"/>
      <c r="C56" s="53"/>
      <c r="D56" s="53"/>
      <c r="E56" s="53"/>
      <c r="F56" s="53"/>
      <c r="G56" s="53"/>
      <c r="H56" s="53"/>
      <c r="I56" s="53"/>
      <c r="J56" s="53"/>
      <c r="K56" s="53"/>
      <c r="L56" s="53"/>
      <c r="M56" s="53"/>
    </row>
    <row r="57" spans="1:13">
      <c r="A57" s="4" t="str">
        <f>Krikri_Group!B121</f>
        <v>Loans</v>
      </c>
      <c r="B57" s="59">
        <f>Krikri_Group!C121/Krikri_Group!$C121</f>
        <v>1</v>
      </c>
      <c r="C57" s="59">
        <f>Krikri_Group!D121/Krikri_Group!$C121</f>
        <v>1.1146907216494846</v>
      </c>
      <c r="D57" s="59">
        <f>Krikri_Group!E121/Krikri_Group!$C121</f>
        <v>1.3391027706185568</v>
      </c>
      <c r="E57" s="59">
        <f>Krikri_Group!F121/Krikri_Group!$C121</f>
        <v>1.5038337628865979</v>
      </c>
      <c r="F57" s="59">
        <f>Krikri_Group!G121/Krikri_Group!$C121</f>
        <v>3.2270940721649484</v>
      </c>
      <c r="G57" s="59">
        <f>Krikri_Group!H121/Krikri_Group!$C121</f>
        <v>2.6984455541237113</v>
      </c>
      <c r="H57" s="59">
        <f>Krikri_Group!I121/Krikri_Group!$C121</f>
        <v>3.9248711340206186</v>
      </c>
      <c r="I57" s="59">
        <f>Krikri_Group!J121/Krikri_Group!$C121</f>
        <v>10.748558311855669</v>
      </c>
      <c r="J57" s="59">
        <f>Krikri_Group!K121/Krikri_Group!$C121</f>
        <v>7.7591655927835053</v>
      </c>
      <c r="K57" s="59">
        <f>Krikri_Group!L121/Krikri_Group!$C121</f>
        <v>7.7952963917525775</v>
      </c>
      <c r="L57" s="59">
        <f>Krikri_Group!M121/Krikri_Group!$C121</f>
        <v>16.823163659793813</v>
      </c>
      <c r="M57" s="59">
        <f>Krikri_Group!N121/Krikri_Group!$C121</f>
        <v>27.572156894329897</v>
      </c>
    </row>
    <row r="58" spans="1:13">
      <c r="A58" s="4" t="str">
        <f>Krikri_Group!B125</f>
        <v>Suppliers and other liabilities</v>
      </c>
      <c r="B58" s="59">
        <f>Krikri_Group!C125/Krikri_Group!$C125</f>
        <v>1</v>
      </c>
      <c r="C58" s="59">
        <f>Krikri_Group!D125/Krikri_Group!$C125</f>
        <v>1.1359253780314467</v>
      </c>
      <c r="D58" s="59">
        <f>Krikri_Group!E125/Krikri_Group!$C125</f>
        <v>1.3775934459225001</v>
      </c>
      <c r="E58" s="59">
        <f>Krikri_Group!F125/Krikri_Group!$C125</f>
        <v>1.8479063818371091</v>
      </c>
      <c r="F58" s="59">
        <f>Krikri_Group!G125/Krikri_Group!$C125</f>
        <v>2.1866559984684146</v>
      </c>
      <c r="G58" s="59">
        <f>Krikri_Group!H125/Krikri_Group!$C125</f>
        <v>2.3928264868565154</v>
      </c>
      <c r="H58" s="59">
        <f>Krikri_Group!I125/Krikri_Group!$C125</f>
        <v>2.6291324311337574</v>
      </c>
      <c r="I58" s="59">
        <f>Krikri_Group!J125/Krikri_Group!$C125</f>
        <v>2.6246324541201349</v>
      </c>
      <c r="J58" s="59">
        <f>Krikri_Group!K125/Krikri_Group!$C125</f>
        <v>1.9818766582467251</v>
      </c>
      <c r="K58" s="59">
        <f>Krikri_Group!L125/Krikri_Group!$C125</f>
        <v>4.2365206937225777</v>
      </c>
      <c r="L58" s="59">
        <f>Krikri_Group!M125/Krikri_Group!$C125</f>
        <v>5.9890477782878868</v>
      </c>
      <c r="M58" s="59">
        <f>Krikri_Group!N125/Krikri_Group!$C125</f>
        <v>4.3683652025288797</v>
      </c>
    </row>
    <row r="59" spans="1:13">
      <c r="A59" s="4" t="str">
        <f>Krikri_Group!B133</f>
        <v>Taxes Payable</v>
      </c>
      <c r="B59" s="111">
        <f>Krikri_Group!C133/Krikri_Group!$C133</f>
        <v>1</v>
      </c>
      <c r="C59" s="111">
        <f>Krikri_Group!D133/Krikri_Group!$C133</f>
        <v>3.5787262711528554</v>
      </c>
      <c r="D59" s="111">
        <f>Krikri_Group!E133/Krikri_Group!$C133</f>
        <v>6.6208060872666747</v>
      </c>
      <c r="E59" s="111">
        <f>Krikri_Group!F133/Krikri_Group!$C133</f>
        <v>4.3771172670708989</v>
      </c>
      <c r="F59" s="111">
        <f>Krikri_Group!G133/Krikri_Group!$C133</f>
        <v>4.879245432568462</v>
      </c>
      <c r="G59" s="111">
        <f>Krikri_Group!H133/Krikri_Group!$C133</f>
        <v>3.0642016407085957</v>
      </c>
      <c r="H59" s="111">
        <f>Krikri_Group!I133/Krikri_Group!$C133</f>
        <v>5.0433400705425431</v>
      </c>
      <c r="I59" s="111">
        <f>Krikri_Group!J133/Krikri_Group!$C133</f>
        <v>2.3458962469781635</v>
      </c>
      <c r="J59" s="111">
        <f>Krikri_Group!K133/Krikri_Group!$C133</f>
        <v>8.1591091031585616</v>
      </c>
      <c r="K59" s="111">
        <f>Krikri_Group!L133/Krikri_Group!$C133</f>
        <v>5.9208179764593982</v>
      </c>
      <c r="L59" s="111">
        <f>Krikri_Group!M133/Krikri_Group!$C133</f>
        <v>5.681615344984742</v>
      </c>
      <c r="M59" s="111">
        <f>Krikri_Group!N133/Krikri_Group!$C133</f>
        <v>2.3812230016248561</v>
      </c>
    </row>
    <row r="60" spans="1:13">
      <c r="A60" s="105" t="s">
        <v>251</v>
      </c>
      <c r="B60" s="105">
        <f>Krikri_Group!C137/Krikri_Group!$C137</f>
        <v>1</v>
      </c>
      <c r="C60" s="105">
        <f>Krikri_Group!D137/Krikri_Group!$C137</f>
        <v>1.2251106864647725</v>
      </c>
      <c r="D60" s="105">
        <f>Krikri_Group!E137/Krikri_Group!$C137</f>
        <v>1.5692770741471618</v>
      </c>
      <c r="E60" s="105">
        <f>Krikri_Group!F137/Krikri_Group!$C137</f>
        <v>1.9285742847811183</v>
      </c>
      <c r="F60" s="105">
        <f>Krikri_Group!G137/Krikri_Group!$C137</f>
        <v>2.3235138651050939</v>
      </c>
      <c r="G60" s="105">
        <f>Krikri_Group!H137/Krikri_Group!$C137</f>
        <v>2.4286249251704333</v>
      </c>
      <c r="H60" s="105">
        <f>Krikri_Group!I137/Krikri_Group!$C137</f>
        <v>2.7649909416456344</v>
      </c>
      <c r="I60" s="105">
        <f>Krikri_Group!J137/Krikri_Group!$C137</f>
        <v>2.9087731628702915</v>
      </c>
      <c r="J60" s="105">
        <f>Krikri_Group!K137/Krikri_Group!$C137</f>
        <v>2.4187145863876882</v>
      </c>
      <c r="K60" s="105">
        <f>Krikri_Group!L137/Krikri_Group!$C137</f>
        <v>4.4275114203563861</v>
      </c>
      <c r="L60" s="105">
        <f>Krikri_Group!M137/Krikri_Group!$C137</f>
        <v>6.37034673926971</v>
      </c>
      <c r="M60" s="105">
        <f>Krikri_Group!N137/Krikri_Group!$C137</f>
        <v>5.1360778770381295</v>
      </c>
    </row>
    <row r="62" spans="1:13">
      <c r="A62" s="105" t="str">
        <f>Krikri_Group!B139</f>
        <v>Total Liabilities</v>
      </c>
      <c r="B62" s="105">
        <f>Krikri_Group!C139/Krikri_Group!$C139</f>
        <v>1</v>
      </c>
      <c r="C62" s="105">
        <f>Krikri_Group!D139/Krikri_Group!$C139</f>
        <v>1.5271282610793324</v>
      </c>
      <c r="D62" s="105">
        <f>Krikri_Group!E139/Krikri_Group!$C139</f>
        <v>1.8971118996067491</v>
      </c>
      <c r="E62" s="105">
        <f>Krikri_Group!F139/Krikri_Group!$C139</f>
        <v>2.5330968551776909</v>
      </c>
      <c r="F62" s="105">
        <f>Krikri_Group!G139/Krikri_Group!$C139</f>
        <v>3.5518875789929867</v>
      </c>
      <c r="G62" s="105">
        <f>Krikri_Group!H139/Krikri_Group!$C139</f>
        <v>3.4769003177494469</v>
      </c>
      <c r="H62" s="105">
        <f>Krikri_Group!I139/Krikri_Group!$C139</f>
        <v>3.5478471501581974</v>
      </c>
      <c r="I62" s="105">
        <f>Krikri_Group!J139/Krikri_Group!$C139</f>
        <v>3.8957711560696575</v>
      </c>
      <c r="J62" s="105">
        <f>Krikri_Group!K139/Krikri_Group!$C139</f>
        <v>3.4125740413768351</v>
      </c>
      <c r="K62" s="105">
        <f>Krikri_Group!L139/Krikri_Group!$C139</f>
        <v>5.3543450163106865</v>
      </c>
      <c r="L62" s="105">
        <f>Krikri_Group!M139/Krikri_Group!$C139</f>
        <v>6.6531566723151698</v>
      </c>
      <c r="M62" s="105">
        <f>Krikri_Group!N139/Krikri_Group!$C139</f>
        <v>6.0879761374736123</v>
      </c>
    </row>
    <row r="63" spans="1:13">
      <c r="B63" s="42"/>
      <c r="C63" s="42"/>
      <c r="D63" s="42"/>
      <c r="E63" s="42"/>
      <c r="F63" s="42"/>
      <c r="G63" s="42"/>
      <c r="H63" s="42"/>
      <c r="I63" s="42"/>
      <c r="J63" s="42"/>
      <c r="K63" s="42"/>
      <c r="L63" s="42"/>
      <c r="M63" s="42"/>
    </row>
    <row r="64" spans="1:13" ht="15.75" thickBot="1">
      <c r="A64" s="65" t="str">
        <f>Krikri_Group!B141</f>
        <v>Total Owners Equity and Liabilities</v>
      </c>
      <c r="B64" s="104">
        <f>Krikri_Group!C141/Krikri_Group!$C141</f>
        <v>1</v>
      </c>
      <c r="C64" s="104">
        <f>Krikri_Group!D141/Krikri_Group!$C141</f>
        <v>1.1461442210835231</v>
      </c>
      <c r="D64" s="104">
        <f>Krikri_Group!E141/Krikri_Group!$C141</f>
        <v>1.2696279584645833</v>
      </c>
      <c r="E64" s="104">
        <f>Krikri_Group!F141/Krikri_Group!$C141</f>
        <v>1.4477727530822013</v>
      </c>
      <c r="F64" s="104">
        <f>Krikri_Group!G141/Krikri_Group!$C141</f>
        <v>1.7014560282328448</v>
      </c>
      <c r="G64" s="104">
        <f>Krikri_Group!H141/Krikri_Group!$C141</f>
        <v>1.7663421935695311</v>
      </c>
      <c r="H64" s="104">
        <f>Krikri_Group!I141/Krikri_Group!$C141</f>
        <v>1.7714546871372319</v>
      </c>
      <c r="I64" s="104">
        <f>Krikri_Group!J141/Krikri_Group!$C141</f>
        <v>1.9162928520571543</v>
      </c>
      <c r="J64" s="104">
        <f>Krikri_Group!K141/Krikri_Group!$C141</f>
        <v>1.9594352043969228</v>
      </c>
      <c r="K64" s="104">
        <f>Krikri_Group!L141/Krikri_Group!$C141</f>
        <v>2.4515322964935793</v>
      </c>
      <c r="L64" s="104">
        <f>Krikri_Group!M141/Krikri_Group!$C141</f>
        <v>2.8432595510321557</v>
      </c>
      <c r="M64" s="104">
        <f>Krikri_Group!N141/Krikri_Group!$C141</f>
        <v>2.810785521554342</v>
      </c>
    </row>
    <row r="65" spans="4:13" ht="15.75" thickTop="1"/>
    <row r="66" spans="4:13">
      <c r="D66" s="59"/>
      <c r="E66" s="59"/>
      <c r="F66" s="59"/>
      <c r="G66" s="59"/>
      <c r="H66" s="59"/>
      <c r="I66" s="59"/>
      <c r="J66" s="59"/>
      <c r="K66" s="59"/>
      <c r="L66" s="59"/>
      <c r="M66" s="59"/>
    </row>
    <row r="67" spans="4:13">
      <c r="D67" s="59"/>
      <c r="E67" s="59"/>
      <c r="F67" s="59"/>
      <c r="G67" s="59"/>
      <c r="H67" s="59"/>
      <c r="I67" s="59"/>
      <c r="J67" s="59"/>
      <c r="K67" s="59"/>
      <c r="L67" s="59"/>
      <c r="M67" s="59"/>
    </row>
    <row r="68" spans="4:13">
      <c r="D68" s="59"/>
      <c r="E68" s="59"/>
      <c r="F68" s="59"/>
      <c r="G68" s="59"/>
      <c r="H68" s="59"/>
      <c r="I68" s="59"/>
      <c r="J68" s="59"/>
      <c r="K68" s="59"/>
      <c r="L68" s="59"/>
      <c r="M68" s="59"/>
    </row>
    <row r="69" spans="4:13">
      <c r="D69" s="59"/>
      <c r="E69" s="59"/>
      <c r="F69" s="59"/>
      <c r="G69" s="59"/>
      <c r="H69" s="59"/>
      <c r="I69" s="59"/>
      <c r="J69" s="59"/>
      <c r="K69" s="59"/>
      <c r="L69" s="59"/>
      <c r="M69" s="59"/>
    </row>
  </sheetData>
  <mergeCells count="5">
    <mergeCell ref="A1:M1"/>
    <mergeCell ref="A2:M2"/>
    <mergeCell ref="A22:M22"/>
    <mergeCell ref="O1:AA1"/>
    <mergeCell ref="O2:AA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Φύλλα εργασίας</vt:lpstr>
      </vt:variant>
      <vt:variant>
        <vt:i4>10</vt:i4>
      </vt:variant>
    </vt:vector>
  </HeadingPairs>
  <TitlesOfParts>
    <vt:vector size="10" baseType="lpstr">
      <vt:lpstr>Introduction</vt:lpstr>
      <vt:lpstr>Cover</vt:lpstr>
      <vt:lpstr>Research_Team</vt:lpstr>
      <vt:lpstr>Krikri_Company</vt:lpstr>
      <vt:lpstr>Krikri_Group</vt:lpstr>
      <vt:lpstr>MoreInfo_from_Notes</vt:lpstr>
      <vt:lpstr>Ratio_Analysis</vt:lpstr>
      <vt:lpstr>Vertical_Common-Size_Analyis</vt:lpstr>
      <vt:lpstr>Horizontal_Common-Size_Analysis</vt:lpstr>
      <vt:lpstr>Industry_Comparison</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Konstantinos Andreou</dc:creator>
  <cp:lastModifiedBy>Nicholas Georgiadis</cp:lastModifiedBy>
  <dcterms:created xsi:type="dcterms:W3CDTF">2016-06-13T16:10:39Z</dcterms:created>
  <dcterms:modified xsi:type="dcterms:W3CDTF">2016-08-19T10:27:24Z</dcterms:modified>
</cp:coreProperties>
</file>