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emf" ContentType="image/x-emf"/>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15" yWindow="45" windowWidth="19005" windowHeight="10380" activeTab="1"/>
  </bookViews>
  <sheets>
    <sheet name="Introduction" sheetId="4" r:id="rId1"/>
    <sheet name="Match_Made_Cover" sheetId="6" r:id="rId2"/>
    <sheet name="Research_Team" sheetId="5" r:id="rId3"/>
    <sheet name="Deal_Data" sheetId="1" r:id="rId4"/>
    <sheet name="Greek_IPOs_2005_2015" sheetId="8" r:id="rId5"/>
    <sheet name="Deal_Valuations" sheetId="7" r:id="rId6"/>
    <sheet name="Sources" sheetId="2" r:id="rId7"/>
    <sheet name="Blank_Sheet" sheetId="3" r:id="rId8"/>
  </sheets>
  <externalReferences>
    <externalReference r:id="rId9"/>
    <externalReference r:id="rId10"/>
  </externalReferences>
  <definedNames>
    <definedName name="\0">#N/A</definedName>
    <definedName name="\m">#REF!</definedName>
    <definedName name="_1">#REF!</definedName>
    <definedName name="_2">#N/A</definedName>
    <definedName name="_3">#N/A</definedName>
    <definedName name="_4">#N/A</definedName>
    <definedName name="_pp1">#REF!</definedName>
    <definedName name="_pp2">#REF!</definedName>
    <definedName name="_pp3">#REF!</definedName>
    <definedName name="_pp4">#REF!</definedName>
    <definedName name="_pp5">#REF!</definedName>
    <definedName name="_pp6">#REF!</definedName>
    <definedName name="_pp7">#REF!</definedName>
    <definedName name="_work" hidden="1">{#N/A,#N/A,FALSE,"Sheet13";#N/A,#N/A,FALSE,"Sheet23 (2)";#N/A,#N/A,FALSE,"Sheet1";#N/A,#N/A,FALSE,"Sheet16";#N/A,#N/A,FALSE,"Sheet20";#N/A,#N/A,FALSE,"Sheet19";#N/A,#N/A,FALSE,"Sheet18";#N/A,#N/A,FALSE,"Sheet17";#N/A,#N/A,FALSE,"Sheet22";#N/A,#N/A,FALSE,"Sheet21";#N/A,#N/A,FALSE,"Sheet10"}</definedName>
    <definedName name="a" localSheetId="4" hidden="1">{#N/A,#N/A,FALSE,"Sheet9";#N/A,#N/A,FALSE,"Sheet23";#N/A,#N/A,FALSE,"Sheet5";#N/A,#N/A,FALSE,"Sheet6";#N/A,#N/A,FALSE,"Sheet7";#N/A,#N/A,FALSE,"Sheet8";#N/A,#N/A,FALSE,"Sheet3";#N/A,#N/A,FALSE,"Sheet4";#N/A,#N/A,FALSE,"Sheet11"}</definedName>
    <definedName name="a" localSheetId="0" hidden="1">{#N/A,#N/A,FALSE,"Sheet9";#N/A,#N/A,FALSE,"Sheet23";#N/A,#N/A,FALSE,"Sheet5";#N/A,#N/A,FALSE,"Sheet6";#N/A,#N/A,FALSE,"Sheet7";#N/A,#N/A,FALSE,"Sheet8";#N/A,#N/A,FALSE,"Sheet3";#N/A,#N/A,FALSE,"Sheet4";#N/A,#N/A,FALSE,"Sheet11"}</definedName>
    <definedName name="a" hidden="1">{#N/A,#N/A,FALSE,"Sheet9";#N/A,#N/A,FALSE,"Sheet23";#N/A,#N/A,FALSE,"Sheet5";#N/A,#N/A,FALSE,"Sheet6";#N/A,#N/A,FALSE,"Sheet7";#N/A,#N/A,FALSE,"Sheet8";#N/A,#N/A,FALSE,"Sheet3";#N/A,#N/A,FALSE,"Sheet4";#N/A,#N/A,FALSE,"Sheet11"}</definedName>
    <definedName name="aa" localSheetId="4" hidden="1">{#N/A,#N/A,FALSE,"Sheet9";#N/A,#N/A,FALSE,"Sheet23";#N/A,#N/A,FALSE,"Sheet5";#N/A,#N/A,FALSE,"Sheet6";#N/A,#N/A,FALSE,"Sheet7";#N/A,#N/A,FALSE,"Sheet8";#N/A,#N/A,FALSE,"Sheet3";#N/A,#N/A,FALSE,"Sheet4";#N/A,#N/A,FALSE,"Sheet11"}</definedName>
    <definedName name="aa" hidden="1">{#N/A,#N/A,FALSE,"Sheet9";#N/A,#N/A,FALSE,"Sheet23";#N/A,#N/A,FALSE,"Sheet5";#N/A,#N/A,FALSE,"Sheet6";#N/A,#N/A,FALSE,"Sheet7";#N/A,#N/A,FALSE,"Sheet8";#N/A,#N/A,FALSE,"Sheet3";#N/A,#N/A,FALSE,"Sheet4";#N/A,#N/A,FALSE,"Sheet11"}</definedName>
    <definedName name="aaa" localSheetId="4" hidden="1">{#N/A,#N/A,FALSE,"Results_1996"}</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hidden="1">{#N/A,#N/A,FALSE,"Results_1996"}</definedName>
    <definedName name="aaaa" localSheetId="4" hidden="1">{#N/A,#N/A,FALSE,"Results_1997"}</definedName>
    <definedName name="aaaa" hidden="1">{#N/A,#N/A,FALSE,"Results_1997"}</definedName>
    <definedName name="aaaaaa" localSheetId="4" hidden="1">{#N/A,#N/A,FALSE,"Results_1995"}</definedName>
    <definedName name="aaaaaa" hidden="1">{#N/A,#N/A,FALSE,"Results_1995"}</definedName>
    <definedName name="aaas" localSheetId="4" hidden="1">{#N/A,#N/A,FALSE,"Sales_1995"}</definedName>
    <definedName name="aaas" hidden="1">{#N/A,#N/A,FALSE,"Sales_1995"}</definedName>
    <definedName name="abc" localSheetId="4" hidden="1">{#N/A,#N/A,FALSE,"Sheet29";#N/A,#N/A,FALSE,"Sheet25";#N/A,#N/A,FALSE,"Sheet24";#N/A,#N/A,FALSE,"Sheet27";#N/A,#N/A,FALSE,"Sheet26";#N/A,#N/A,FALSE,"Sheet30"}</definedName>
    <definedName name="abc" hidden="1">{#N/A,#N/A,FALSE,"Sheet29";#N/A,#N/A,FALSE,"Sheet25";#N/A,#N/A,FALSE,"Sheet24";#N/A,#N/A,FALSE,"Sheet27";#N/A,#N/A,FALSE,"Sheet26";#N/A,#N/A,FALSE,"Sheet30"}</definedName>
    <definedName name="AKR">#N/A</definedName>
    <definedName name="as" localSheetId="4" hidden="1">{#N/A,#N/A,FALSE,"Results_1997"}</definedName>
    <definedName name="as" hidden="1">{#N/A,#N/A,FALSE,"Results_1997"}</definedName>
    <definedName name="asa" localSheetId="4" hidden="1">{#N/A,#N/A,FALSE,"Sheet9";#N/A,#N/A,FALSE,"Sheet23";#N/A,#N/A,FALSE,"Sheet5";#N/A,#N/A,FALSE,"Sheet6";#N/A,#N/A,FALSE,"Sheet7";#N/A,#N/A,FALSE,"Sheet8";#N/A,#N/A,FALSE,"Sheet3";#N/A,#N/A,FALSE,"Sheet4";#N/A,#N/A,FALSE,"Sheet11"}</definedName>
    <definedName name="asa" hidden="1">{#N/A,#N/A,FALSE,"Sheet9";#N/A,#N/A,FALSE,"Sheet23";#N/A,#N/A,FALSE,"Sheet5";#N/A,#N/A,FALSE,"Sheet6";#N/A,#N/A,FALSE,"Sheet7";#N/A,#N/A,FALSE,"Sheet8";#N/A,#N/A,FALSE,"Sheet3";#N/A,#N/A,FALSE,"Sheet4";#N/A,#N/A,FALSE,"Sheet11"}</definedName>
    <definedName name="asas" localSheetId="4" hidden="1">{#N/A,#N/A,FALSE,"Results_1997"}</definedName>
    <definedName name="asas" hidden="1">{#N/A,#N/A,FALSE,"Results_1997"}</definedName>
    <definedName name="asasa" localSheetId="4" hidden="1">{#N/A,#N/A,FALSE,"Results_1995"}</definedName>
    <definedName name="asasa" hidden="1">{#N/A,#N/A,FALSE,"Results_1995"}</definedName>
    <definedName name="asasas" localSheetId="4" hidden="1">{#N/A,#N/A,FALSE,"Results_1996"}</definedName>
    <definedName name="asasas" hidden="1">{#N/A,#N/A,FALSE,"Results_1996"}</definedName>
    <definedName name="asasasa" localSheetId="4" hidden="1">{#N/A,#N/A,FALSE,"Results_1997"}</definedName>
    <definedName name="asasasa" hidden="1">{#N/A,#N/A,FALSE,"Results_1997"}</definedName>
    <definedName name="asasasas" localSheetId="4" hidden="1">{#N/A,#N/A,FALSE,"Results_1998"}</definedName>
    <definedName name="asasasas" hidden="1">{#N/A,#N/A,FALSE,"Results_1998"}</definedName>
    <definedName name="AX">#N/A</definedName>
    <definedName name="b" localSheetId="4" hidden="1">{#N/A,#N/A,FALSE,"Results_1997"}</definedName>
    <definedName name="b" hidden="1">{#N/A,#N/A,FALSE,"Results_1997"}</definedName>
    <definedName name="cvcvc" localSheetId="4" hidden="1">{#N/A,#N/A,FALSE,"Sheet9";#N/A,#N/A,FALSE,"Sheet23";#N/A,#N/A,FALSE,"Sheet5";#N/A,#N/A,FALSE,"Sheet6";#N/A,#N/A,FALSE,"Sheet7";#N/A,#N/A,FALSE,"Sheet8";#N/A,#N/A,FALSE,"Sheet3";#N/A,#N/A,FALSE,"Sheet4";#N/A,#N/A,FALSE,"Sheet11"}</definedName>
    <definedName name="cvcvc" hidden="1">{#N/A,#N/A,FALSE,"Sheet9";#N/A,#N/A,FALSE,"Sheet23";#N/A,#N/A,FALSE,"Sheet5";#N/A,#N/A,FALSE,"Sheet6";#N/A,#N/A,FALSE,"Sheet7";#N/A,#N/A,FALSE,"Sheet8";#N/A,#N/A,FALSE,"Sheet3";#N/A,#N/A,FALSE,"Sheet4";#N/A,#N/A,FALSE,"Sheet11"}</definedName>
    <definedName name="d" localSheetId="4" hidden="1">{#N/A,#N/A,FALSE,"Results_1998"}</definedName>
    <definedName name="d" hidden="1">{#N/A,#N/A,FALSE,"Results_1998"}</definedName>
    <definedName name="_xlnm.Database" localSheetId="4">#REF!</definedName>
    <definedName name="_xlnm.Database">#REF!</definedName>
    <definedName name="DIAN">#REF!</definedName>
    <definedName name="e" localSheetId="4" hidden="1">{#N/A,#N/A,FALSE,"Sheet9";#N/A,#N/A,FALSE,"Sheet23";#N/A,#N/A,FALSE,"Sheet5";#N/A,#N/A,FALSE,"Sheet6";#N/A,#N/A,FALSE,"Sheet7";#N/A,#N/A,FALSE,"Sheet8";#N/A,#N/A,FALSE,"Sheet3";#N/A,#N/A,FALSE,"Sheet4";#N/A,#N/A,FALSE,"Sheet11"}</definedName>
    <definedName name="e" localSheetId="0"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localSheetId="4" hidden="1">{#N/A,#N/A,FALSE,"Results_1997"}</definedName>
    <definedName name="eee" hidden="1">{#N/A,#N/A,FALSE,"Results_1997"}</definedName>
    <definedName name="Exp.Dec" localSheetId="4" hidden="1">{#N/A,#N/A,FALSE,"Results_1997"}</definedName>
    <definedName name="Exp.Dec" localSheetId="0" hidden="1">{#N/A,#N/A,FALSE,"Results_1997"}</definedName>
    <definedName name="Exp.Dec" hidden="1">{#N/A,#N/A,FALSE,"Results_1997"}</definedName>
    <definedName name="f" localSheetId="4" hidden="1">{#N/A,#N/A,FALSE,"Sheet29";#N/A,#N/A,FALSE,"Sheet25";#N/A,#N/A,FALSE,"Sheet24";#N/A,#N/A,FALSE,"Sheet27";#N/A,#N/A,FALSE,"Sheet26";#N/A,#N/A,FALSE,"Sheet30"}</definedName>
    <definedName name="f" localSheetId="0" hidden="1">{#N/A,#N/A,FALSE,"Results_1997"}</definedName>
    <definedName name="f" hidden="1">{#N/A,#N/A,FALSE,"Sheet29";#N/A,#N/A,FALSE,"Sheet25";#N/A,#N/A,FALSE,"Sheet24";#N/A,#N/A,FALSE,"Sheet27";#N/A,#N/A,FALSE,"Sheet26";#N/A,#N/A,FALSE,"Sheet30"}</definedName>
    <definedName name="fg" localSheetId="4" hidden="1">{#N/A,#N/A,FALSE,"Results_1996"}</definedName>
    <definedName name="fg" localSheetId="0" hidden="1">{#N/A,#N/A,FALSE,"Results_1996"}</definedName>
    <definedName name="fg" hidden="1">{#N/A,#N/A,FALSE,"Results_1996"}</definedName>
    <definedName name="fgg" hidden="1">{#N/A,#N/A,FALSE,"Results_1996"}</definedName>
    <definedName name="g" localSheetId="4" hidden="1">{#N/A,#N/A,FALSE,"Sheet13";#N/A,#N/A,FALSE,"Sheet23 (2)";#N/A,#N/A,FALSE,"Sheet1";#N/A,#N/A,FALSE,"Sheet16";#N/A,#N/A,FALSE,"Sheet20";#N/A,#N/A,FALSE,"Sheet19";#N/A,#N/A,FALSE,"Sheet18";#N/A,#N/A,FALSE,"Sheet17";#N/A,#N/A,FALSE,"Sheet22";#N/A,#N/A,FALSE,"Sheet21";#N/A,#N/A,FALSE,"Sheet10"}</definedName>
    <definedName name="g" hidden="1">{#N/A,#N/A,FALSE,"Sheet13";#N/A,#N/A,FALSE,"Sheet23 (2)";#N/A,#N/A,FALSE,"Sheet1";#N/A,#N/A,FALSE,"Sheet16";#N/A,#N/A,FALSE,"Sheet20";#N/A,#N/A,FALSE,"Sheet19";#N/A,#N/A,FALSE,"Sheet18";#N/A,#N/A,FALSE,"Sheet17";#N/A,#N/A,FALSE,"Sheet22";#N/A,#N/A,FALSE,"Sheet21";#N/A,#N/A,FALSE,"Sheet10"}</definedName>
    <definedName name="h" localSheetId="4" hidden="1">{#N/A,#N/A,FALSE,"Sheet9";#N/A,#N/A,FALSE,"Sheet23";#N/A,#N/A,FALSE,"Sheet5";#N/A,#N/A,FALSE,"Sheet6";#N/A,#N/A,FALSE,"Sheet7";#N/A,#N/A,FALSE,"Sheet8";#N/A,#N/A,FALSE,"Sheet3";#N/A,#N/A,FALSE,"Sheet4";#N/A,#N/A,FALSE,"Sheet11"}</definedName>
    <definedName name="h" hidden="1">{#N/A,#N/A,FALSE,"Sheet9";#N/A,#N/A,FALSE,"Sheet23";#N/A,#N/A,FALSE,"Sheet5";#N/A,#N/A,FALSE,"Sheet6";#N/A,#N/A,FALSE,"Sheet7";#N/A,#N/A,FALSE,"Sheet8";#N/A,#N/A,FALSE,"Sheet3";#N/A,#N/A,FALSE,"Sheet4";#N/A,#N/A,FALSE,"Sheet11"}</definedName>
    <definedName name="hgnjgh" localSheetId="4" hidden="1">{#N/A,#N/A,FALSE,"Results_1997"}</definedName>
    <definedName name="hgnjgh" localSheetId="0" hidden="1">{#N/A,#N/A,FALSE,"Results_1997"}</definedName>
    <definedName name="hgnjgh" hidden="1">{#N/A,#N/A,FALSE,"Results_1997"}</definedName>
    <definedName name="Introduction" hidden="1">{#N/A,#N/A,FALSE,"Results_1997"}</definedName>
    <definedName name="ioijkl" localSheetId="4" hidden="1">{#N/A,#N/A,FALSE,"Sheet29";#N/A,#N/A,FALSE,"Sheet25";#N/A,#N/A,FALSE,"Sheet24";#N/A,#N/A,FALSE,"Sheet27";#N/A,#N/A,FALSE,"Sheet26";#N/A,#N/A,FALSE,"Sheet30"}</definedName>
    <definedName name="ioijkl" hidden="1">{#N/A,#N/A,FALSE,"Sheet29";#N/A,#N/A,FALSE,"Sheet25";#N/A,#N/A,FALSE,"Sheet24";#N/A,#N/A,FALSE,"Sheet27";#N/A,#N/A,FALSE,"Sheet26";#N/A,#N/A,FALSE,"Sheet30"}</definedName>
    <definedName name="Irakliou" localSheetId="4" hidden="1">{#N/A,#N/A,FALSE,"Results_1998"}</definedName>
    <definedName name="Irakliou" hidden="1">{#N/A,#N/A,FALSE,"Results_1998"}</definedName>
    <definedName name="j" localSheetId="4" hidden="1">{#N/A,#N/A,FALSE,"Sheet10";#N/A,#N/A,FALSE,"Sheet9";#N/A,#N/A,FALSE,"Sheet5";#N/A,#N/A,FALSE,"Sheet33";#N/A,#N/A,FALSE,"Sheet13";#N/A,#N/A,FALSE,"Sheet20";#N/A,#N/A,FALSE,"Sheet19";#N/A,#N/A,FALSE,"Sheet18";#N/A,#N/A,FALSE,"Sheet17";#N/A,#N/A,FALSE,"Sheet22";#N/A,#N/A,FALSE,"Sheet1";#N/A,#N/A,FALSE,"Sheet32";#N/A,#N/A,FALSE,"Sheet21";#N/A,#N/A,FALSE,"Sheet15"}</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LineEot" localSheetId="4">'[1]Big Table'!#REF!</definedName>
    <definedName name="LineEot" localSheetId="0">'[2]Big Table'!#REF!</definedName>
    <definedName name="LineEot">'[1]Big Table'!#REF!</definedName>
    <definedName name="MENU">#N/A</definedName>
    <definedName name="model" hidden="1">{#N/A,#N/A,FALSE,"Sheet9";#N/A,#N/A,FALSE,"Sheet23";#N/A,#N/A,FALSE,"Sheet5";#N/A,#N/A,FALSE,"Sheet6";#N/A,#N/A,FALSE,"Sheet7";#N/A,#N/A,FALSE,"Sheet8";#N/A,#N/A,FALSE,"Sheet3";#N/A,#N/A,FALSE,"Sheet4";#N/A,#N/A,FALSE,"Sheet11"}</definedName>
    <definedName name="MODEL1" hidden="1">{#N/A,#N/A,FALSE,"Sheet10";#N/A,#N/A,FALSE,"Sheet9";#N/A,#N/A,FALSE,"Sheet5";#N/A,#N/A,FALSE,"Sheet33";#N/A,#N/A,FALSE,"Sheet13";#N/A,#N/A,FALSE,"Sheet20";#N/A,#N/A,FALSE,"Sheet19";#N/A,#N/A,FALSE,"Sheet18";#N/A,#N/A,FALSE,"Sheet17";#N/A,#N/A,FALSE,"Sheet22";#N/A,#N/A,FALSE,"Sheet1";#N/A,#N/A,FALSE,"Sheet32";#N/A,#N/A,FALSE,"Sheet21";#N/A,#N/A,FALSE,"Sheet15"}</definedName>
    <definedName name="Nicholas" localSheetId="4" hidden="1">{#N/A,#N/A,FALSE,"Results_1995"}</definedName>
    <definedName name="Nicholas" localSheetId="0" hidden="1">{#N/A,#N/A,FALSE,"Results_1995"}</definedName>
    <definedName name="Nicholas" hidden="1">{#N/A,#N/A,FALSE,"Results_1995"}</definedName>
    <definedName name="nick" localSheetId="4" hidden="1">{#N/A,#N/A,FALSE,"Results_1997"}</definedName>
    <definedName name="nick">'[2]Big Table'!#REF!</definedName>
    <definedName name="oil" localSheetId="4">'[2]Big Table'!#REF!</definedName>
    <definedName name="oil">'[2]Big Table'!#REF!</definedName>
    <definedName name="op" localSheetId="4" hidden="1">{#N/A,#N/A,FALSE,"Results_1997"}</definedName>
    <definedName name="op" localSheetId="0" hidden="1">{#N/A,#N/A,FALSE,"Results_1997"}</definedName>
    <definedName name="op" hidden="1">{#N/A,#N/A,FALSE,"Results_1997"}</definedName>
    <definedName name="opp" hidden="1">{#N/A,#N/A,FALSE,"Results_1997"}</definedName>
    <definedName name="qqq" localSheetId="4" hidden="1">{#N/A,#N/A,FALSE,"Sales_1995"}</definedName>
    <definedName name="qqq" hidden="1">{#N/A,#N/A,FALSE,"Sales_1995"}</definedName>
    <definedName name="qwq" localSheetId="4" hidden="1">{#N/A,#N/A,FALSE,"Sheet10";#N/A,#N/A,FALSE,"Sheet9";#N/A,#N/A,FALSE,"Sheet5";#N/A,#N/A,FALSE,"Sheet33";#N/A,#N/A,FALSE,"Sheet13";#N/A,#N/A,FALSE,"Sheet20";#N/A,#N/A,FALSE,"Sheet19";#N/A,#N/A,FALSE,"Sheet18";#N/A,#N/A,FALSE,"Sheet17";#N/A,#N/A,FALSE,"Sheet22";#N/A,#N/A,FALSE,"Sheet1";#N/A,#N/A,FALSE,"Sheet32";#N/A,#N/A,FALSE,"Sheet21";#N/A,#N/A,FALSE,"Sheet15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ATE">#N/A</definedName>
    <definedName name="rrr" localSheetId="4" hidden="1">{#N/A,#N/A,FALSE,"Sheet9";#N/A,#N/A,FALSE,"Sheet23";#N/A,#N/A,FALSE,"Sheet5";#N/A,#N/A,FALSE,"Sheet6";#N/A,#N/A,FALSE,"Sheet7";#N/A,#N/A,FALSE,"Sheet8";#N/A,#N/A,FALSE,"Sheet3";#N/A,#N/A,FALSE,"Sheet4";#N/A,#N/A,FALSE,"Sheet11"}</definedName>
    <definedName name="rrr" localSheetId="0"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s" localSheetId="4" hidden="1">{#N/A,#N/A,FALSE,"Results_1997"}</definedName>
    <definedName name="s" hidden="1">{#N/A,#N/A,FALSE,"Results_1997"}</definedName>
    <definedName name="sfdfs" hidden="1">{#N/A,#N/A,FALSE,"Results_1995"}</definedName>
    <definedName name="sh">'[1]Big Table'!#REF!</definedName>
    <definedName name="sheet1" hidden="1">{#N/A,#N/A,FALSE,"Results_1997"}</definedName>
    <definedName name="ss" localSheetId="4" hidden="1">{#N/A,#N/A,FALSE,"Sheet9";#N/A,#N/A,FALSE,"Sheet23";#N/A,#N/A,FALSE,"Sheet5";#N/A,#N/A,FALSE,"Sheet6";#N/A,#N/A,FALSE,"Sheet7";#N/A,#N/A,FALSE,"Sheet8";#N/A,#N/A,FALSE,"Sheet3";#N/A,#N/A,FALSE,"Sheet4";#N/A,#N/A,FALSE,"Sheet11"}</definedName>
    <definedName name="ss" hidden="1">{#N/A,#N/A,FALSE,"Sheet9";#N/A,#N/A,FALSE,"Sheet23";#N/A,#N/A,FALSE,"Sheet5";#N/A,#N/A,FALSE,"Sheet6";#N/A,#N/A,FALSE,"Sheet7";#N/A,#N/A,FALSE,"Sheet8";#N/A,#N/A,FALSE,"Sheet3";#N/A,#N/A,FALSE,"Sheet4";#N/A,#N/A,FALSE,"Sheet11"}</definedName>
    <definedName name="Storage" localSheetId="4">'[2]Big Table'!#REF!</definedName>
    <definedName name="Storage">'[2]Big Table'!#REF!</definedName>
    <definedName name="TTL">#N/A</definedName>
    <definedName name="Work" hidden="1">{#N/A,#N/A,FALSE,"Sheet29";#N/A,#N/A,FALSE,"Sheet25";#N/A,#N/A,FALSE,"Sheet24";#N/A,#N/A,FALSE,"Sheet27";#N/A,#N/A,FALSE,"Sheet26";#N/A,#N/A,FALSE,"Sheet30"}</definedName>
    <definedName name="wrn.1995." localSheetId="4" hidden="1">{#N/A,#N/A,FALSE,"Results_1995"}</definedName>
    <definedName name="wrn.1995." localSheetId="0" hidden="1">{#N/A,#N/A,FALSE,"Results_1995"}</definedName>
    <definedName name="wrn.1995." hidden="1">{#N/A,#N/A,FALSE,"Results_1995"}</definedName>
    <definedName name="wrn.1996." localSheetId="4" hidden="1">{#N/A,#N/A,FALSE,"Results_1996"}</definedName>
    <definedName name="wrn.1996." localSheetId="0" hidden="1">{#N/A,#N/A,FALSE,"Results_1996"}</definedName>
    <definedName name="wrn.1996." hidden="1">{#N/A,#N/A,FALSE,"Results_1996"}</definedName>
    <definedName name="wrn.1997." localSheetId="4" hidden="1">{#N/A,#N/A,FALSE,"Results_1997"}</definedName>
    <definedName name="wrn.1997." localSheetId="0" hidden="1">{#N/A,#N/A,FALSE,"Results_1997"}</definedName>
    <definedName name="wrn.1997." hidden="1">{#N/A,#N/A,FALSE,"Results_1997"}</definedName>
    <definedName name="wrn.1998." localSheetId="4" hidden="1">{#N/A,#N/A,FALSE,"Results_1998"}</definedName>
    <definedName name="wrn.1998." localSheetId="0" hidden="1">{#N/A,#N/A,FALSE,"Results_1998"}</definedName>
    <definedName name="wrn.1998." hidden="1">{#N/A,#N/A,FALSE,"Results_1998"}</definedName>
    <definedName name="wrn.Balance._.LAVIPHARM." localSheetId="4" hidden="1">{#N/A,#N/A,FALSE,"Sheet29";#N/A,#N/A,FALSE,"Sheet25";#N/A,#N/A,FALSE,"Sheet24";#N/A,#N/A,FALSE,"Sheet27";#N/A,#N/A,FALSE,"Sheet26";#N/A,#N/A,FALSE,"Sheet30"}</definedName>
    <definedName name="wrn.Balance._.LAVIPHARM." localSheetId="0"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PandL._.GROUP." localSheetId="4" hidden="1">{#N/A,#N/A,FALSE,"Sheet13";#N/A,#N/A,FALSE,"Sheet23 (2)";#N/A,#N/A,FALSE,"Sheet1";#N/A,#N/A,FALSE,"Sheet16";#N/A,#N/A,FALSE,"Sheet20";#N/A,#N/A,FALSE,"Sheet19";#N/A,#N/A,FALSE,"Sheet18";#N/A,#N/A,FALSE,"Sheet17";#N/A,#N/A,FALSE,"Sheet22";#N/A,#N/A,FALSE,"Sheet21";#N/A,#N/A,FALSE,"Sheet10"}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4" hidden="1">{#N/A,#N/A,FALSE,"Sheet9";#N/A,#N/A,FALSE,"Sheet23";#N/A,#N/A,FALSE,"Sheet5";#N/A,#N/A,FALSE,"Sheet6";#N/A,#N/A,FALSE,"Sheet7";#N/A,#N/A,FALSE,"Sheet8";#N/A,#N/A,FALSE,"Sheet3";#N/A,#N/A,FALSE,"Sheet4";#N/A,#N/A,FALSE,"Sheet11"}</definedName>
    <definedName name="wrn.PandL._.LAVIPHARM._.AE." localSheetId="0"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4" hidden="1">{#N/A,#N/A,FALSE,"Sheet10";#N/A,#N/A,FALSE,"Sheet9";#N/A,#N/A,FALSE,"Sheet5";#N/A,#N/A,FALSE,"Sheet33";#N/A,#N/A,FALSE,"Sheet13";#N/A,#N/A,FALSE,"Sheet20";#N/A,#N/A,FALSE,"Sheet19";#N/A,#N/A,FALSE,"Sheet18";#N/A,#N/A,FALSE,"Sheet17";#N/A,#N/A,FALSE,"Sheet22";#N/A,#N/A,FALSE,"Sheet1";#N/A,#N/A,FALSE,"Sheet32";#N/A,#N/A,FALSE,"Sheet21";#N/A,#N/A,FALSE,"Sheet15"}</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4" hidden="1">{#N/A,#N/A,FALSE,"Sales_1995"}</definedName>
    <definedName name="wrn.Sales." localSheetId="0" hidden="1">{#N/A,#N/A,FALSE,"Sales_1995"}</definedName>
    <definedName name="wrn.Sales." hidden="1">{#N/A,#N/A,FALSE,"Sales_1995"}</definedName>
    <definedName name="ww" localSheetId="4" hidden="1">{#N/A,#N/A,FALSE,"Sheet29";#N/A,#N/A,FALSE,"Sheet25";#N/A,#N/A,FALSE,"Sheet24";#N/A,#N/A,FALSE,"Sheet27";#N/A,#N/A,FALSE,"Sheet26";#N/A,#N/A,FALSE,"Sheet30"}</definedName>
    <definedName name="ww" hidden="1">{#N/A,#N/A,FALSE,"Sheet29";#N/A,#N/A,FALSE,"Sheet25";#N/A,#N/A,FALSE,"Sheet24";#N/A,#N/A,FALSE,"Sheet27";#N/A,#N/A,FALSE,"Sheet26";#N/A,#N/A,FALSE,"Sheet30"}</definedName>
    <definedName name="www" localSheetId="4" hidden="1">{#N/A,#N/A,FALSE,"Sheet13";#N/A,#N/A,FALSE,"Sheet23 (2)";#N/A,#N/A,FALSE,"Sheet1";#N/A,#N/A,FALSE,"Sheet16";#N/A,#N/A,FALSE,"Sheet20";#N/A,#N/A,FALSE,"Sheet19";#N/A,#N/A,FALSE,"Sheet18";#N/A,#N/A,FALSE,"Sheet17";#N/A,#N/A,FALSE,"Sheet22";#N/A,#N/A,FALSE,"Sheet21";#N/A,#N/A,FALSE,"Sheet10"}</definedName>
    <definedName name="www" hidden="1">{#N/A,#N/A,FALSE,"Sheet13";#N/A,#N/A,FALSE,"Sheet23 (2)";#N/A,#N/A,FALSE,"Sheet1";#N/A,#N/A,FALSE,"Sheet16";#N/A,#N/A,FALSE,"Sheet20";#N/A,#N/A,FALSE,"Sheet19";#N/A,#N/A,FALSE,"Sheet18";#N/A,#N/A,FALSE,"Sheet17";#N/A,#N/A,FALSE,"Sheet22";#N/A,#N/A,FALSE,"Sheet21";#N/A,#N/A,FALSE,"Sheet10"}</definedName>
    <definedName name="wwww" localSheetId="4" hidden="1">{#N/A,#N/A,FALSE,"Sheet9";#N/A,#N/A,FALSE,"Sheet23";#N/A,#N/A,FALSE,"Sheet5";#N/A,#N/A,FALSE,"Sheet6";#N/A,#N/A,FALSE,"Sheet7";#N/A,#N/A,FALSE,"Sheet8";#N/A,#N/A,FALSE,"Sheet3";#N/A,#N/A,FALSE,"Sheet4";#N/A,#N/A,FALSE,"Sheet11"}</definedName>
    <definedName name="wwww" hidden="1">{#N/A,#N/A,FALSE,"Sheet9";#N/A,#N/A,FALSE,"Sheet23";#N/A,#N/A,FALSE,"Sheet5";#N/A,#N/A,FALSE,"Sheet6";#N/A,#N/A,FALSE,"Sheet7";#N/A,#N/A,FALSE,"Sheet8";#N/A,#N/A,FALSE,"Sheet3";#N/A,#N/A,FALSE,"Sheet4";#N/A,#N/A,FALSE,"Sheet11"}</definedName>
    <definedName name="x" localSheetId="4" hidden="1">{#N/A,#N/A,FALSE,"Results_1995"}</definedName>
    <definedName name="x" hidden="1">{#N/A,#N/A,FALSE,"Results_1995"}</definedName>
    <definedName name="y" localSheetId="4" hidden="1">{#N/A,#N/A,FALSE,"Sales_1995"}</definedName>
    <definedName name="y" hidden="1">{#N/A,#N/A,FALSE,"Sales_1995"}</definedName>
    <definedName name="yy" localSheetId="4">'[1]Big Table'!#REF!</definedName>
    <definedName name="yy" localSheetId="0">'[2]Big Table'!#REF!</definedName>
    <definedName name="yy">'[1]Big Table'!#REF!</definedName>
    <definedName name="yyy" localSheetId="4">'[2]Big Table'!#REF!</definedName>
    <definedName name="yyy">'[2]Big Table'!#REF!</definedName>
    <definedName name="z" localSheetId="4" hidden="1">{#N/A,#N/A,FALSE,"Results_1996"}</definedName>
    <definedName name="z" hidden="1">{#N/A,#N/A,FALSE,"Results_1996"}</definedName>
    <definedName name="zz" localSheetId="4">'[1]Big Table'!#REF!</definedName>
    <definedName name="zz" localSheetId="0">'[2]Big Table'!#REF!</definedName>
    <definedName name="zz">'[1]Big Table'!#REF!</definedName>
    <definedName name="zzz" localSheetId="4">'[2]Big Table'!#REF!</definedName>
    <definedName name="zzz">'[2]Big Table'!#REF!</definedName>
  </definedNames>
  <calcPr calcId="124519"/>
</workbook>
</file>

<file path=xl/calcChain.xml><?xml version="1.0" encoding="utf-8"?>
<calcChain xmlns="http://schemas.openxmlformats.org/spreadsheetml/2006/main">
  <c r="L114" i="7"/>
  <c r="K114"/>
  <c r="J114"/>
  <c r="N24" i="8"/>
  <c r="H114" i="1"/>
  <c r="H112"/>
  <c r="M111"/>
  <c r="H109"/>
  <c r="H108"/>
  <c r="J107"/>
  <c r="H100"/>
  <c r="J103"/>
  <c r="H103"/>
  <c r="H102"/>
  <c r="M101"/>
  <c r="J94"/>
  <c r="M60" l="1"/>
  <c r="H129"/>
  <c r="J128"/>
  <c r="M122"/>
  <c r="H137" l="1"/>
  <c r="H136"/>
  <c r="H133"/>
  <c r="H130"/>
  <c r="J138" l="1"/>
  <c r="M197"/>
  <c r="J168"/>
  <c r="J163"/>
  <c r="J156"/>
  <c r="M150"/>
  <c r="J159"/>
  <c r="H156"/>
  <c r="J151"/>
  <c r="H148"/>
  <c r="H168" l="1"/>
  <c r="H167"/>
  <c r="M255"/>
  <c r="M250"/>
  <c r="M252"/>
  <c r="M244"/>
  <c r="M313"/>
</calcChain>
</file>

<file path=xl/comments1.xml><?xml version="1.0" encoding="utf-8"?>
<comments xmlns="http://schemas.openxmlformats.org/spreadsheetml/2006/main">
  <authors>
    <author>Georgiadis Nikos</author>
  </authors>
  <commentList>
    <comment ref="M262" authorId="0">
      <text>
        <r>
          <rPr>
            <sz val="9"/>
            <color indexed="81"/>
            <rFont val="Tahoma"/>
            <family val="2"/>
            <charset val="161"/>
          </rPr>
          <t>Enterprise Value of $ 87 million (equity value of $ 87 million and debt of $ 33 million)</t>
        </r>
      </text>
    </comment>
  </commentList>
</comments>
</file>

<file path=xl/sharedStrings.xml><?xml version="1.0" encoding="utf-8"?>
<sst xmlns="http://schemas.openxmlformats.org/spreadsheetml/2006/main" count="3695" uniqueCount="1537">
  <si>
    <t>BOND LOAN</t>
  </si>
  <si>
    <t>TYPE of DEAL</t>
  </si>
  <si>
    <t>KRI KRI</t>
  </si>
  <si>
    <t>TICKER</t>
  </si>
  <si>
    <t>SYMBOL</t>
  </si>
  <si>
    <t>in million</t>
  </si>
  <si>
    <t>CURRENCY</t>
  </si>
  <si>
    <t>EUR</t>
  </si>
  <si>
    <t>Lenders: Alpha Bank, Alpha Bank London Ltd.</t>
  </si>
  <si>
    <t>DATE of</t>
  </si>
  <si>
    <t>SHARE CAPITAL INCREASE</t>
  </si>
  <si>
    <t>SELONDA</t>
  </si>
  <si>
    <t>Via capitalization of bank loans.</t>
  </si>
  <si>
    <t>--</t>
  </si>
  <si>
    <t>February 12</t>
  </si>
  <si>
    <t>February 13</t>
  </si>
  <si>
    <t>or NOT</t>
  </si>
  <si>
    <t>REALIZED</t>
  </si>
  <si>
    <t>Realized</t>
  </si>
  <si>
    <t>In Progress</t>
  </si>
  <si>
    <t>ATHINA</t>
  </si>
  <si>
    <t>Via capitalization of the company's liabilities to J&amp;P AVAX</t>
  </si>
  <si>
    <t>Dairy products</t>
  </si>
  <si>
    <t>Construction</t>
  </si>
  <si>
    <t>February 11</t>
  </si>
  <si>
    <t>ACQUISITION</t>
  </si>
  <si>
    <t>ACQUIRER</t>
  </si>
  <si>
    <t>TARGET</t>
  </si>
  <si>
    <t>(if applicable)</t>
  </si>
  <si>
    <t>LOULIS MILLS</t>
  </si>
  <si>
    <t>KENFOOD</t>
  </si>
  <si>
    <t>Acquisition</t>
  </si>
  <si>
    <t>Food Ingredients</t>
  </si>
  <si>
    <t>ACQUISITION of EQUITY STAKE</t>
  </si>
  <si>
    <t>FIL LIMITED</t>
  </si>
  <si>
    <t>FOURLIS</t>
  </si>
  <si>
    <t>Consumer Durable Goods</t>
  </si>
  <si>
    <t>FIL Limited held 5.01% of Fourlis as of February 5, 2015</t>
  </si>
  <si>
    <t>February 9</t>
  </si>
  <si>
    <t>CORPORATE ACTION</t>
  </si>
  <si>
    <t>RETURN OF CAPITAL</t>
  </si>
  <si>
    <t>February 6</t>
  </si>
  <si>
    <t>INFORM LYKOS</t>
  </si>
  <si>
    <t>Digital Printing</t>
  </si>
  <si>
    <t>Via capitalization of reserves and simultaneous share capital decrease</t>
  </si>
  <si>
    <t>Return of capital in cash to shareholders</t>
  </si>
  <si>
    <t>February 4</t>
  </si>
  <si>
    <t>D - MARINE INVESTMENTS HOLDING BV (DOGUS GROUP)</t>
  </si>
  <si>
    <t>Yachting, Marine &amp; Tourist Activities</t>
  </si>
  <si>
    <t>LOAN</t>
  </si>
  <si>
    <t>GEB (GENIKI EMPORIOU)</t>
  </si>
  <si>
    <t>[REUTERS]</t>
  </si>
  <si>
    <t>Industrial and hydraulic equipment</t>
  </si>
  <si>
    <t>5-year loan from the Greek Investment Fund sponsored by German and Greek institutions</t>
  </si>
  <si>
    <t>Not disclosed</t>
  </si>
  <si>
    <t>CAPITAL GROUP COMPANIES INC</t>
  </si>
  <si>
    <t>PIRAEUS BANK</t>
  </si>
  <si>
    <t>Banking Services</t>
  </si>
  <si>
    <t>February 5</t>
  </si>
  <si>
    <t>Capital Group held 9.8496% of Piraeus Bank's share capital</t>
  </si>
  <si>
    <t>KLEEMANN HELLAS</t>
  </si>
  <si>
    <t>Lift Systems Manufacturing</t>
  </si>
  <si>
    <t>FOODLINK</t>
  </si>
  <si>
    <t>Logistics Services</t>
  </si>
  <si>
    <t>Capital needs</t>
  </si>
  <si>
    <t>MLS</t>
  </si>
  <si>
    <t>Information Technology</t>
  </si>
  <si>
    <t>February 24</t>
  </si>
  <si>
    <t>Approval of a bond issue according to a decision of the Extraordinary Shareholders Meeting on February 24, 2015.</t>
  </si>
  <si>
    <t>PROPERTY ACQUISITION</t>
  </si>
  <si>
    <t>In Progress (Signing of Agreement)</t>
  </si>
  <si>
    <t>GRIVALIA</t>
  </si>
  <si>
    <t>Real Estate Development</t>
  </si>
  <si>
    <t>Acquisition &amp; Lease Back</t>
  </si>
  <si>
    <t>February 3</t>
  </si>
  <si>
    <t>Grivalia agreed to acquire 9 retail store buildings from Sklavenitis Group (Macro Cash &amp; Carry)</t>
  </si>
  <si>
    <t>COMPANY /</t>
  </si>
  <si>
    <t>ISSUER /</t>
  </si>
  <si>
    <t>SALE of SUBSIDIARIES</t>
  </si>
  <si>
    <t>January 23</t>
  </si>
  <si>
    <r>
      <t xml:space="preserve">FLEXOPACK </t>
    </r>
    <r>
      <rPr>
        <sz val="8"/>
        <color theme="1"/>
        <rFont val="Calibri"/>
        <family val="2"/>
        <charset val="161"/>
        <scheme val="minor"/>
      </rPr>
      <t>INTERNATIONAL LTD</t>
    </r>
  </si>
  <si>
    <t>Plastics Packaging for Food Products</t>
  </si>
  <si>
    <t>Expansion capital</t>
  </si>
  <si>
    <t>January 22</t>
  </si>
  <si>
    <t>January 5</t>
  </si>
  <si>
    <t>BANK LOAN RESTRUCTURING</t>
  </si>
  <si>
    <t>DIONIC</t>
  </si>
  <si>
    <t>Diversified Activities</t>
  </si>
  <si>
    <t>Dionic agreed with Alpha Bank over a restructuring plan of its bank debt obligations</t>
  </si>
  <si>
    <t>January 2</t>
  </si>
  <si>
    <t>CONVERTIBLE BOND LOAN</t>
  </si>
  <si>
    <t>EDRASIS</t>
  </si>
  <si>
    <t>Approval of a convertible bond issue according to a decision of the Extraordinary Shareholders Meeting on January 2, 2015.</t>
  </si>
  <si>
    <t>TERNA ENERGY</t>
  </si>
  <si>
    <t>April 28</t>
  </si>
  <si>
    <t>Shareholders' Meeting decision. Via capitalization of special reserves and simultaneous share capital decrease</t>
  </si>
  <si>
    <t>LISTING ON AIM</t>
  </si>
  <si>
    <t>Disclosure of Management's Plan</t>
  </si>
  <si>
    <t>MEGA YEEROS</t>
  </si>
  <si>
    <t>The management plans to list the company's shares on AIM of London, UK.</t>
  </si>
  <si>
    <t>Expansion of production facilities and penetration into new markets.</t>
  </si>
  <si>
    <t>April 27</t>
  </si>
  <si>
    <t>PLAISIO</t>
  </si>
  <si>
    <t>April 23</t>
  </si>
  <si>
    <t>INVESTMENT IN STARTUP</t>
  </si>
  <si>
    <t>RESIN.IO</t>
  </si>
  <si>
    <t>USD</t>
  </si>
  <si>
    <t>Capital injection from new investors.</t>
  </si>
  <si>
    <t>Expansion of activities</t>
  </si>
  <si>
    <t>April 14</t>
  </si>
  <si>
    <t>April 9</t>
  </si>
  <si>
    <t>Approval of a bond issue via private placement by Alpha Bank according to a decision of the Extraordinary Shareholders Meeting on February 25, 2015.</t>
  </si>
  <si>
    <t>BRAND ACQUISITION</t>
  </si>
  <si>
    <t>SARANTIS</t>
  </si>
  <si>
    <t>Household and Health Care Products</t>
  </si>
  <si>
    <t>According to the agreement, Sarantis would acquire the brand AVA in Greece from Procter &amp; Gamble.</t>
  </si>
  <si>
    <t>April 1</t>
  </si>
  <si>
    <t>Not Disclosed</t>
  </si>
  <si>
    <t>May 21</t>
  </si>
  <si>
    <t>SALE of SUBSIDIARY</t>
  </si>
  <si>
    <t>AL AHLI BANK, KUWAIT</t>
  </si>
  <si>
    <t>PIRAEUS BANK EGYPT</t>
  </si>
  <si>
    <t>Banks</t>
  </si>
  <si>
    <t>PURCHASE VIA THE STOCK MARKET</t>
  </si>
  <si>
    <t>WW INVESTMENTS LLC</t>
  </si>
  <si>
    <t>EUROCONSULTANTS</t>
  </si>
  <si>
    <t>Services</t>
  </si>
  <si>
    <t>May 20</t>
  </si>
  <si>
    <t>AS COMPANY</t>
  </si>
  <si>
    <t>Wholesale Trade</t>
  </si>
  <si>
    <t>1.05</t>
  </si>
  <si>
    <t>May 8</t>
  </si>
  <si>
    <t>INCREASE IN EQUITY STAKE</t>
  </si>
  <si>
    <t>YORK CAPITAL MANAGEMENT</t>
  </si>
  <si>
    <t>GEK TERNA</t>
  </si>
  <si>
    <t>Holding Companies</t>
  </si>
  <si>
    <t>May 5</t>
  </si>
  <si>
    <t>Deal resulted from the conversion of bonds into shares</t>
  </si>
  <si>
    <t>MERGER</t>
  </si>
  <si>
    <t>PAPERPACK</t>
  </si>
  <si>
    <t>Packaging Printing Services</t>
  </si>
  <si>
    <t>March 27</t>
  </si>
  <si>
    <t>Repayment of maturing bond loan.</t>
  </si>
  <si>
    <t>March 24</t>
  </si>
  <si>
    <t>KATHIMERINI</t>
  </si>
  <si>
    <t>Media</t>
  </si>
  <si>
    <t>Repayment of maturing debt liabilities.</t>
  </si>
  <si>
    <t>TRASTOR</t>
  </si>
  <si>
    <t>March 23</t>
  </si>
  <si>
    <t>MIG</t>
  </si>
  <si>
    <t>March 20</t>
  </si>
  <si>
    <t>CRETA FARM</t>
  </si>
  <si>
    <t>BOND LOANS</t>
  </si>
  <si>
    <t>February 27</t>
  </si>
  <si>
    <t>Glass Business Unit of FRIGOGLASS</t>
  </si>
  <si>
    <t>May 22</t>
  </si>
  <si>
    <t>SALE OF SUBSIDIARY</t>
  </si>
  <si>
    <t>INTERWOOD</t>
  </si>
  <si>
    <t>September 11</t>
  </si>
  <si>
    <t>FF GROUP</t>
  </si>
  <si>
    <t>September 4</t>
  </si>
  <si>
    <t>PLASTCIS OF CRETE</t>
  </si>
  <si>
    <t>September 3</t>
  </si>
  <si>
    <t>July 21</t>
  </si>
  <si>
    <t>FLEXOPACK</t>
  </si>
  <si>
    <t>June 26</t>
  </si>
  <si>
    <t>June 15</t>
  </si>
  <si>
    <t>NEL</t>
  </si>
  <si>
    <t>June 12</t>
  </si>
  <si>
    <t>June 8</t>
  </si>
  <si>
    <t>EKTER</t>
  </si>
  <si>
    <t>PHARMATHEN</t>
  </si>
  <si>
    <t xml:space="preserve">June 2 </t>
  </si>
  <si>
    <t>ELVAL</t>
  </si>
  <si>
    <t>May 27</t>
  </si>
  <si>
    <t>CHALKOR</t>
  </si>
  <si>
    <t>May 26</t>
  </si>
  <si>
    <t>ELTOP DOO PANCEVO SERBIA</t>
  </si>
  <si>
    <t>N/A</t>
  </si>
  <si>
    <t>HDFr.AT</t>
  </si>
  <si>
    <t>The Board of Directors of FF Group (former Folli Follie) announced the timetable for the share capital return of EUR 0.198 per share based on the General Meeting decision of June 2015.</t>
  </si>
  <si>
    <t>PLAKr.AT</t>
  </si>
  <si>
    <t>The company announced the coverage of its bond issue amounting to EUR 5 million by the Members of the Board and / or relatives of these.</t>
  </si>
  <si>
    <t>PPC ELEKTRIK, TURKEY</t>
  </si>
  <si>
    <t>Public Power Corporation [DEHr.AT] announced the share capital increase of its subsidiary company in Turkey.</t>
  </si>
  <si>
    <t>Approval by Ordinary General Meeting of a share capital return of EUR 0.09 per share.</t>
  </si>
  <si>
    <t>Disinvestment</t>
  </si>
  <si>
    <t>EUROLIFE</t>
  </si>
  <si>
    <t>FAIRFAX</t>
  </si>
  <si>
    <t>FINANSBANK</t>
  </si>
  <si>
    <t>SKYSERV SA (PARENT COMPANY: MIG)</t>
  </si>
  <si>
    <t>SWISSPORT AVIAREPS SA</t>
  </si>
  <si>
    <t>GREEK PERIPHERAL AIRPORTS</t>
  </si>
  <si>
    <t>December 21</t>
  </si>
  <si>
    <t>COSCO</t>
  </si>
  <si>
    <t>OLP</t>
  </si>
  <si>
    <t>BINDING OFFER</t>
  </si>
  <si>
    <t>ATTICA BANK</t>
  </si>
  <si>
    <t>POLIPAK</t>
  </si>
  <si>
    <t>December 18</t>
  </si>
  <si>
    <t>December 11</t>
  </si>
  <si>
    <t>December 9</t>
  </si>
  <si>
    <t>ALPHA BANK</t>
  </si>
  <si>
    <t>EUROBANK</t>
  </si>
  <si>
    <t>CHANIA CO-OPERATIVE BANK</t>
  </si>
  <si>
    <t>December 8</t>
  </si>
  <si>
    <t>ACQUISITION OF SHARES</t>
  </si>
  <si>
    <t>December 4</t>
  </si>
  <si>
    <t>December 2</t>
  </si>
  <si>
    <t>NIREUS AQUACULTURE</t>
  </si>
  <si>
    <t>ELTON CHEMICALS</t>
  </si>
  <si>
    <t>BOND ISSUE</t>
  </si>
  <si>
    <t>OTE</t>
  </si>
  <si>
    <t>November 25</t>
  </si>
  <si>
    <t>ACQUISTION</t>
  </si>
  <si>
    <t>November 10</t>
  </si>
  <si>
    <t>ABK</t>
  </si>
  <si>
    <t>INVESTMENT</t>
  </si>
  <si>
    <t>DIORAMA FUND (DEKA)</t>
  </si>
  <si>
    <t>ATLAS TAPES</t>
  </si>
  <si>
    <t>November 2</t>
  </si>
  <si>
    <t>FIXED ASSETS INVESTMENT</t>
  </si>
  <si>
    <t>October 22</t>
  </si>
  <si>
    <t>COCA COLA HELLENIC</t>
  </si>
  <si>
    <t>INTANGIBLE ASSET INVESTMENT</t>
  </si>
  <si>
    <t>PLAY (of OLYMPIA GROUP)</t>
  </si>
  <si>
    <t>NAKAS</t>
  </si>
  <si>
    <t>September 24</t>
  </si>
  <si>
    <t>December 22</t>
  </si>
  <si>
    <t>EDRR.AT</t>
  </si>
  <si>
    <t>n/a</t>
  </si>
  <si>
    <t>DIOR.AT</t>
  </si>
  <si>
    <t>Capital increase in cash paid by parent company, Flexopack SA [Reuters: FLXR.AT], listed on Athens Exchange, Greece</t>
  </si>
  <si>
    <t>NIRR.AT</t>
  </si>
  <si>
    <t xml:space="preserve">INFORMATION / </t>
  </si>
  <si>
    <t>COMMENT</t>
  </si>
  <si>
    <t>GRIR.AT</t>
  </si>
  <si>
    <t>Stock market transaction via the Athens Exchange</t>
  </si>
  <si>
    <t>BOPR.AT</t>
  </si>
  <si>
    <t>K&amp;G MEDITERRANEAN MARINE MANAGEMENT (KIRIACOULIS GROUP)</t>
  </si>
  <si>
    <t>D-Marine acquired 21.76% of the share capital of K&amp;G member of Kiriacoulis Group [Reuters: KYRr.AT]</t>
  </si>
  <si>
    <t xml:space="preserve">DISCLOSURE / </t>
  </si>
  <si>
    <t>PUBLIC RELEASE</t>
  </si>
  <si>
    <t>GEBKA.AT</t>
  </si>
  <si>
    <t>LYKR.AT</t>
  </si>
  <si>
    <t>FRLR.AT</t>
  </si>
  <si>
    <t>Via a subsidiary company, Loulis Mills will acquire Kenfood</t>
  </si>
  <si>
    <t>LOUR.AT</t>
  </si>
  <si>
    <t>Settlement of liabilities</t>
  </si>
  <si>
    <t>ATHR.AT</t>
  </si>
  <si>
    <t>SELR.AT</t>
  </si>
  <si>
    <t>Yogurt production plant investment</t>
  </si>
  <si>
    <t>KRIR.AT</t>
  </si>
  <si>
    <t>MLSR.AT</t>
  </si>
  <si>
    <t>PLAR.AT</t>
  </si>
  <si>
    <t>SRSR.AT</t>
  </si>
  <si>
    <t>FOODR.AT</t>
  </si>
  <si>
    <t>PPCR.AT</t>
  </si>
  <si>
    <t>Signing of agreement with Piraeus Bank [Reuters: BOPR.AT] for a 5-year bond loan amounting to EUR 2.4 million, euribor plus spread of 4.10%.</t>
  </si>
  <si>
    <t>PRER.AT</t>
  </si>
  <si>
    <t>Piraeus Bank acquired 37.08% or 20,353,776 shares of Trastor from Pasal [Reuters: PASR.AT] for EUR 1.40 per share. Pasal retains a 3-year repurchase option for half of the above shares at predetermined price.</t>
  </si>
  <si>
    <t>MARFR.AT</t>
  </si>
  <si>
    <t>Working capital needs / Debt restructuring</t>
  </si>
  <si>
    <t>Marfin Investment Group (MIG) issued a 3-year bond of EUR 50 million which was covered by Piraeus Bank. Another bond loan of EUR 100 million was also extended to MIG by Piraeus Bank.</t>
  </si>
  <si>
    <t>KRFR.AT</t>
  </si>
  <si>
    <t>Food Sector</t>
  </si>
  <si>
    <t>The General Meeting approved the issuance of a convertible bond of up to EUR 20 million and of an ordinary bond loan of up to EUR 20 million.</t>
  </si>
  <si>
    <t>TENR.AT</t>
  </si>
  <si>
    <t>FFH.TO</t>
  </si>
  <si>
    <t>Insurance Services</t>
  </si>
  <si>
    <t>Binding Offer</t>
  </si>
  <si>
    <t>Sale of non-core assets by Eurobank</t>
  </si>
  <si>
    <t>Fairfax submitted a binding offer of EUR 360 million to Eurobank Ergasias [Reuters: EURBR.AT] for the acquisition of 80% of Eurolife (corresponding to a P/BV ratio of 1x).</t>
  </si>
  <si>
    <t>Banking Sector</t>
  </si>
  <si>
    <t>Bank recapitalization</t>
  </si>
  <si>
    <t>December 30</t>
  </si>
  <si>
    <t>BOAR.AT</t>
  </si>
  <si>
    <t>BANK RECAPITALIZATION</t>
  </si>
  <si>
    <t>QATAR NATIONAL BANK</t>
  </si>
  <si>
    <t>FINBN.IS</t>
  </si>
  <si>
    <t>QNBA.CA</t>
  </si>
  <si>
    <t>Sale of non-core assets by NBG</t>
  </si>
  <si>
    <t>Qatar National Bank acquired 99.81% of the share capital of Finansbank from NBG [Reuters: NBGR.AT].</t>
  </si>
  <si>
    <t>Swissport Aviareps acquired Skyserv SA from MIG (Reuters: MARFR.AT] for a total consideration of EUR 18 million (EUR 10 million was paid in cash and the remaining amount via 3 installments).</t>
  </si>
  <si>
    <t>Sale of non-core assets by MIG</t>
  </si>
  <si>
    <t>OLPr.AT</t>
  </si>
  <si>
    <t>Ground Handling Services</t>
  </si>
  <si>
    <t>Port Authorities</t>
  </si>
  <si>
    <t>601919.SS</t>
  </si>
  <si>
    <t>COSCO Holdings submitted a binding offer to the Greek authorities for the acquisition of 51% of Piraeus Port Authority (OLP) listed on the Athens Exchange.</t>
  </si>
  <si>
    <t>Signing of Agreement</t>
  </si>
  <si>
    <t>CONCESSION AGREEMENT</t>
  </si>
  <si>
    <t xml:space="preserve">FRAG.DE / </t>
  </si>
  <si>
    <t>Airport Infrastructure and Services</t>
  </si>
  <si>
    <t>Privatization of Greek State's assets</t>
  </si>
  <si>
    <t>FRAPORT/SLENTEL</t>
  </si>
  <si>
    <t>Τhe 40-year Concession Agreement between the Hellenic Republic Asset Development Fund (HRADF) and Fraport AG – Slentel Ltd. Consortium for the Upgrade, Maintenance, Management and Operation of the 14 Greek Regional Airports was signed.</t>
  </si>
  <si>
    <t>December 14</t>
  </si>
  <si>
    <t>January 3</t>
  </si>
  <si>
    <t>JERMYN STREET REAL ESTATE FUND</t>
  </si>
  <si>
    <t>PALr.AT</t>
  </si>
  <si>
    <t>ASTIR PALACE VOULIAGMENI</t>
  </si>
  <si>
    <t>Hotel Sector</t>
  </si>
  <si>
    <t>Jermyn Street Real Estate Fund IV LP,  signed the new agreement to submit the amended Special Zoning and Spatial Plan (ESHADA) for the development of the “Astir Palace Vouliagmeni SA”. The agreement had the same price of € 400 million.</t>
  </si>
  <si>
    <t>The Hellenic Republic Asset Development Fund (HRADF) announced the completion of the concession process for granting the 20-year exclusive license to organize and conduct horse races mutual betting to “Horse Races S.A.”, a 100% subsidiary of “OPAP Investments Ltd” (parent company OPAP, Reuters: OPAR.AT).</t>
  </si>
  <si>
    <t>Gaming Sector</t>
  </si>
  <si>
    <t>HORSE RACES</t>
  </si>
  <si>
    <t>SPSR.AT</t>
  </si>
  <si>
    <t>Action in the context of Sarantis Group's strategic growth plan.</t>
  </si>
  <si>
    <t>Consumer Products</t>
  </si>
  <si>
    <t>FLXR.AT</t>
  </si>
  <si>
    <t>n/a stands for non available or non applicable</t>
  </si>
  <si>
    <t>NOTE:</t>
  </si>
  <si>
    <t>The Extraordinary General Meeting approved the issuance of a 3-year common bond, with 3% coupon, for an amount of up to EUR 2.3 million.</t>
  </si>
  <si>
    <t>NBG (NATIONAL BANK OF GREECE)</t>
  </si>
  <si>
    <t>NBGR.AT</t>
  </si>
  <si>
    <t>Energy (RES)</t>
  </si>
  <si>
    <t>Food</t>
  </si>
  <si>
    <t>IT Retailer</t>
  </si>
  <si>
    <t>IT Software &amp; Hardware, Platforms</t>
  </si>
  <si>
    <t>Wood - Timber</t>
  </si>
  <si>
    <t>Jewelery, Watches, Accessories</t>
  </si>
  <si>
    <t>Plastics</t>
  </si>
  <si>
    <t>Electric Energy Production &amp; Trade</t>
  </si>
  <si>
    <t>Flexible Plastics</t>
  </si>
  <si>
    <t>BANK RECAPITALIZATION (CONVERTIBLE BOND LOAN)</t>
  </si>
  <si>
    <t>Convertible bond loan (CoCos) covered by EFSF.</t>
  </si>
  <si>
    <t>ACBR.AT</t>
  </si>
  <si>
    <t>Specifically: EUR 457.45 million and EUR 299.96 million  via offering of shares internationally and domestically (respectively), EUR 694.91 million from liability management (LME), EUR 63.59 million via contribution in kind, and EUR 676.46 via contribution from EFSF.</t>
  </si>
  <si>
    <t>Specifically: EUR 1,340 million via private placement to investors, EUR 581.65 million  via liability management (LME) and EUR 680 million via contribution from EFSF.</t>
  </si>
  <si>
    <t>November 23</t>
  </si>
  <si>
    <t>EURBR.AT</t>
  </si>
  <si>
    <t>Specifically: EUR 1,621.15 million via public offering to investors, and EUR 417.77 million from liability management (LME).</t>
  </si>
  <si>
    <t>Specifically: EUR 1,552.17 million via private placement to investors and EUR 1,010.83 million from liability management (LME).</t>
  </si>
  <si>
    <t>Debt repayment and capital needs</t>
  </si>
  <si>
    <t>Telecommunications</t>
  </si>
  <si>
    <t>OTER.AT</t>
  </si>
  <si>
    <t>With the closing of the book building process, OTE (Hellenic Telecommunications Organization) collected EUR 350 million, based on a coupon of 4.375% (4-year bond).</t>
  </si>
  <si>
    <t>The bank entered into an agreement with a strategic (domestic institutional investor) investor and collected almost half of its recapitalization needs.</t>
  </si>
  <si>
    <t>Fairfax Financial Holdings held 16.88% of Eurobank's share capital on December 4, 2015.</t>
  </si>
  <si>
    <t>ELNR.AT</t>
  </si>
  <si>
    <t>Acquisition of shares due to capitalization of debt</t>
  </si>
  <si>
    <t>Aquaculture</t>
  </si>
  <si>
    <t>Following a share capital increase and capitalization of debt of Nireus, Piraeus Bank held 33.10% of the share capital of Nireus on December 2, 2015.</t>
  </si>
  <si>
    <t>Marmara Endustriyel Kimyevi</t>
  </si>
  <si>
    <t>Chemicals</t>
  </si>
  <si>
    <t>Not Applicable</t>
  </si>
  <si>
    <t>ABKK.KW</t>
  </si>
  <si>
    <t>Strategic expansion</t>
  </si>
  <si>
    <t>CAPITAL USE /</t>
  </si>
  <si>
    <t>REASONING OF</t>
  </si>
  <si>
    <t>THE DEAL</t>
  </si>
  <si>
    <t>Sale of non-core assets by Piraeus Bank</t>
  </si>
  <si>
    <t>Packaging Materials and Solutions</t>
  </si>
  <si>
    <t>Investment made to facilitate target company's expansion</t>
  </si>
  <si>
    <t>The fund acquired a strategic minority interest in Atlas Tapes for EUR 7 million.</t>
  </si>
  <si>
    <t>Beverages</t>
  </si>
  <si>
    <t>CCHBF.PK</t>
  </si>
  <si>
    <t>Coca-Cola Hellenic (CCH) assigned OTE [Reuters: OTER.AT] with the installation and operation of the former's data center in Greece, servicing more than 36,000 employees of CCH.</t>
  </si>
  <si>
    <t>FINR.AT</t>
  </si>
  <si>
    <t>HIS.AT</t>
  </si>
  <si>
    <t>EBZ (HELLENIC SUGAR INDUSTRY)</t>
  </si>
  <si>
    <t>Mobile Telecoms</t>
  </si>
  <si>
    <t>Intangible assets acquisition</t>
  </si>
  <si>
    <t>Play, a mobile company active in Poland and member of Olympia Group belonging to the interests of Panos Germanos, acquired operating 4G licenses in the Polish telecom market.</t>
  </si>
  <si>
    <t>Music products retailer</t>
  </si>
  <si>
    <t>The Annual Shareholders' Meeting of Philippos Nakas approved the return of capital in cash to shareholders, amounting to EUR 0.07 per share.</t>
  </si>
  <si>
    <t>Sugar Production</t>
  </si>
  <si>
    <t xml:space="preserve">The Extraordinary General Meeting approved a share capital increase by up to EUR 36.4 million via a preemptive rights issue. </t>
  </si>
  <si>
    <t>RODOPI</t>
  </si>
  <si>
    <t>Dairy Products</t>
  </si>
  <si>
    <t>Generation of synergies and expansion</t>
  </si>
  <si>
    <t>OLYMPUS</t>
  </si>
  <si>
    <t>According to press reports, Olympus Dairy Products was close to a merger with its subsidiary Rodopi.</t>
  </si>
  <si>
    <t>Coastal Shipping</t>
  </si>
  <si>
    <t>FISCAL YEAR  2016</t>
  </si>
  <si>
    <t>FISCAL YEAR  2015</t>
  </si>
  <si>
    <t xml:space="preserve">The Annual Shareholders' Meeting of the company approved a share capital increase by up to EUR 25.5 million via a preemptive rights issue. </t>
  </si>
  <si>
    <t>PAPADOPOULOS E. J.</t>
  </si>
  <si>
    <t>Capital needs, debt repayment</t>
  </si>
  <si>
    <t>According to press reports, the company was expected to issue a new bond loan of up to EUR 25 million.</t>
  </si>
  <si>
    <t>EKTR.AT</t>
  </si>
  <si>
    <t>July 8</t>
  </si>
  <si>
    <t>Approval by 1st Repeated Ordinary General Meeting of a share capital return of EUR 0.04 per share.</t>
  </si>
  <si>
    <t>Biotechnology - Pharmaceuticals</t>
  </si>
  <si>
    <t>Strategic Investment</t>
  </si>
  <si>
    <t>BC PARTNERS INVESTMENT FUND</t>
  </si>
  <si>
    <t>According to press reports, BC Partners, an investment fund based in London, was in talks to acquire a majority stake in Pharmathen, a pharmaceutical company based in Greece. The deal was finally made.</t>
  </si>
  <si>
    <t>VAL.AT</t>
  </si>
  <si>
    <t>Aluminum Products Manufacturing</t>
  </si>
  <si>
    <t>The company announced the issuance of a bond loan, of EUR 5 million, undertaken by Alpha Bank [Reuters: ACBR.AT] with a duration of 55 months.</t>
  </si>
  <si>
    <t>XAKO.AT</t>
  </si>
  <si>
    <t>Copper and Aluminum Products Manufacturing</t>
  </si>
  <si>
    <t>The company announced the issuance of a bond loan, of EUR 13 million, undertaken by Alpha Bank [Reuters: ACBR.AT] with a duration of 54 months.</t>
  </si>
  <si>
    <t>SALE OF BUSINESS UNIT</t>
  </si>
  <si>
    <t>Glass Products Manufacturing</t>
  </si>
  <si>
    <t>Agreement</t>
  </si>
  <si>
    <t>GZ INDUSTRIES LIMITED</t>
  </si>
  <si>
    <t>GZ Industries, West Africa's leading aluminum can manufacturer was to acquire the glass business unit of Frigoglass for a consideration of USD 225 million [Reuters: FRIR.AT].</t>
  </si>
  <si>
    <t>ABK (Al Ahli Bank of Kuwait) acquired Piraeus Bank Egypt (subsidiary of Piraeus Bank, Reuters: BOPR:AT) for USD 150 million approximately (representing 1.5x the acquired company's book value).</t>
  </si>
  <si>
    <t>Al Ahli Bank, based in Kuwait, agreed to acquire Piraeus Bank Egypt from Piraeus Bank [Reuters: BOPR.AT] for a total consideration of EUR 150 million.</t>
  </si>
  <si>
    <t>ERCR.AT</t>
  </si>
  <si>
    <t>WW Investments LLC acquired a new block of shares of Euroconsultants via the Athens Stock Exchange bringing its total equity stake to 11.093%.</t>
  </si>
  <si>
    <t>The Annual Shareholders' Meeting approved the return of capital to shareholders amounting to EUR 0.04 per share or EUR 1.05 million.</t>
  </si>
  <si>
    <t>ASCR.AT</t>
  </si>
  <si>
    <t>HRMR.AT</t>
  </si>
  <si>
    <t>Increase of equity stake, from 9.65% to 14.85%, due to conversion of bonds into shares.</t>
  </si>
  <si>
    <t>OLYMPIC BREWERY</t>
  </si>
  <si>
    <t>Beer Industry</t>
  </si>
  <si>
    <t>Olympic Brewery resulted from the merger between Olympic Brewery and Mythos Brewery. Carlsberg Group participates with 51% in the new entity.</t>
  </si>
  <si>
    <t>Industry consolidation corporate action</t>
  </si>
  <si>
    <t>MYTHOS BREWERY</t>
  </si>
  <si>
    <t>DRY SHIPS INC.</t>
  </si>
  <si>
    <t>NASDAQ:DRYS</t>
  </si>
  <si>
    <t>Marine Transportation</t>
  </si>
  <si>
    <t>OCEAN RING UDW INC.</t>
  </si>
  <si>
    <t>GRINCO HOLDINGS</t>
  </si>
  <si>
    <t>Food &amp; Beverage</t>
  </si>
  <si>
    <t>Geographic expansion</t>
  </si>
  <si>
    <t>Loulis Mills announced that Grinco Holdings would invest EUR 1 mn in Indian market.</t>
  </si>
  <si>
    <t>DEALS &amp; CORPORATE ACTIONS RELATED TO THE GREEK MARKET</t>
  </si>
  <si>
    <t>COCA-COLA HBC</t>
  </si>
  <si>
    <t>CCH.L</t>
  </si>
  <si>
    <t>NEPTUNO VANSENYS</t>
  </si>
  <si>
    <t>Coca-Cola HBC Lietuva, a Lithuanian company that is part of Coca-Cola Hellenic Bottling Company, agreed to acquire Neptuno Vandenys, one of Lithuania’s largest mineral water producers.</t>
  </si>
  <si>
    <t>Sarantis Polska member of Gr. Sarantis Group acquired 70% of Sarantis Polska for a total consideration of EUR 4.5 million plus EUR of 0.35 million of net debt.</t>
  </si>
  <si>
    <t>December 16</t>
  </si>
  <si>
    <t>HELLENIC QUALITY FOODS</t>
  </si>
  <si>
    <t>IOFIL</t>
  </si>
  <si>
    <t>The merger between Hellenic Quality Foods (HQF) and Iofil was successfully completed. HQF became the majority shareholder by 67.49% of VIS [Reuters: VISR.AT] belonging to the interests of Philippou family.</t>
  </si>
  <si>
    <t>Intra-group consolidation</t>
  </si>
  <si>
    <t>ALUMIL YU INDUSTRY</t>
  </si>
  <si>
    <t>SYNTHETIC MATERIALS</t>
  </si>
  <si>
    <t>Metals &amp; Mining</t>
  </si>
  <si>
    <t>Alumil Yu Industry, subsidiary of Alumil Group [Reuters: ALMR.AT], acquired 41.32% of Synthetic Materials. The acquisition was used for the participation in kind in the share capital increase of subsidiary company LMG European Technologies.</t>
  </si>
  <si>
    <t>Share capital increase</t>
  </si>
  <si>
    <t>HORIZON GROWTH FUND NV</t>
  </si>
  <si>
    <t>FOURLIS HOLDINGS</t>
  </si>
  <si>
    <t xml:space="preserve">On 11th December, 2015, Horizon Growth Fund N.V. was the owner of 2,571,522 shares and voting rights of Fourlis Holdings or 5.04% of the shareholders equity. </t>
  </si>
  <si>
    <t>EGP</t>
  </si>
  <si>
    <t>Qalaa Holdings [CCAP.CA on the Egyptian Exchange], an African leader in infrastructure and industry, announced  that its business unit Gozour has signed a sale and purchase agreement - with Saudi Arabia’s Olayan Financing Company and its subsidiaries - for the sale of 100% of confectioner Rashidi El-Mizan, for a total consideration (equity value) of EGP 518 million.</t>
  </si>
  <si>
    <t>OLAYAN FINANCING COMPANY</t>
  </si>
  <si>
    <t>RASHIDI EL MIZAN</t>
  </si>
  <si>
    <t>Deleveraging strategy</t>
  </si>
  <si>
    <t>February 17</t>
  </si>
  <si>
    <t>Expansion strategy</t>
  </si>
  <si>
    <t>INSTITUTIONAL INVESTMENT</t>
  </si>
  <si>
    <t>THIRD POINT HELLENIC RECOVERY FUND</t>
  </si>
  <si>
    <t>HELLAS DIRECT</t>
  </si>
  <si>
    <t xml:space="preserve">Completion of an institutional investment round </t>
  </si>
  <si>
    <t xml:space="preserve">The Greece-based Hellas Direct, a direct-to-consumer online insurance company, announced the completion of an institutional investment round led by Third Point LLC’s affiliate, the Third Point Hellenic Recovery Fund. </t>
  </si>
  <si>
    <t>HotelBrain, a Greek hotel management company, reached an agreement with the investment fund SouthBridge Europe. The Luxembourg-based fund will invest €3 million.</t>
  </si>
  <si>
    <t>SOUTHBRIDGE EUROPE</t>
  </si>
  <si>
    <t>HOTELBRAIN</t>
  </si>
  <si>
    <t>GREEN COLA HELLAS - EPAP</t>
  </si>
  <si>
    <t>GIANNIS HITOS (INVESTOR)</t>
  </si>
  <si>
    <t>June 3</t>
  </si>
  <si>
    <t>Giannis Hitos, a Greek entrepreneur, acquired 25% of EPAP which belongs to Green Cola Hellas.</t>
  </si>
  <si>
    <t>EXERCISE OF PUT OPTION</t>
  </si>
  <si>
    <t>LESR.AT</t>
  </si>
  <si>
    <t>SUN CHMEICAL DELTA BV</t>
  </si>
  <si>
    <t>SUN CHEMICAL HOLDING</t>
  </si>
  <si>
    <t>Inks &amp; Paint Sector</t>
  </si>
  <si>
    <t>August 14</t>
  </si>
  <si>
    <t>KB IMPULS HELLAS</t>
  </si>
  <si>
    <t>CONTINENTAL INVESTMENT</t>
  </si>
  <si>
    <t>Intertech [Reuters: ITTR.AT] sold its participation in KB Impuls Hellas to Continental Investment SA for 0.4 million euros, representing 23,160 shares of 29.35 euros each.</t>
  </si>
  <si>
    <t>Wholesale of Electronics</t>
  </si>
  <si>
    <t>Interwood - Xylemporia [Reuters: XYLR.AT] announced the sale of its indirect subsidiary Eltop Serbia.</t>
  </si>
  <si>
    <t>Nireus [Reuters: NIRR.AT] agreed to sell its subsidiaries in Turkey for a consideration in cash.</t>
  </si>
  <si>
    <t>NIREUS' Subsidiaries</t>
  </si>
  <si>
    <t>May 19</t>
  </si>
  <si>
    <t>DE' LONGHI KENWOOD</t>
  </si>
  <si>
    <t>DE' LONGHI APPLIANCES</t>
  </si>
  <si>
    <t>Electric Appliances &amp; Electronics</t>
  </si>
  <si>
    <t>Sale of assets</t>
  </si>
  <si>
    <t>SALE OF SHIP</t>
  </si>
  <si>
    <t>Gortynia Shipping, which is subsidiary of Tropea Holdings (listed on Athens Exchange) sold a ship (under the name "Stavros P") to a Hong Kong based company for a total consideration of USD 4 million.</t>
  </si>
  <si>
    <t>Ship Asset</t>
  </si>
  <si>
    <t>Marine Shipping</t>
  </si>
  <si>
    <t>ALCO DEUTSCHLAND</t>
  </si>
  <si>
    <t>Aluminum Sector</t>
  </si>
  <si>
    <t>Alco Hellas Aluminium Industrial and Trading Co SA [Reuters: ALHr.AT] approved the sale of its equity stake in Alco Deutschland.</t>
  </si>
  <si>
    <t>February 2</t>
  </si>
  <si>
    <t>NBGI</t>
  </si>
  <si>
    <t>January 20</t>
  </si>
  <si>
    <t>January 4</t>
  </si>
  <si>
    <t>January 7</t>
  </si>
  <si>
    <t>PANGAIA</t>
  </si>
  <si>
    <t>Assets of STAR BULK CARRIERS</t>
  </si>
  <si>
    <t>COMPANY / ASSETS</t>
  </si>
  <si>
    <t>GED (G. E. DIMITRIOU)</t>
  </si>
  <si>
    <t>August 26</t>
  </si>
  <si>
    <t>SOCAR</t>
  </si>
  <si>
    <t>DESFA</t>
  </si>
  <si>
    <t>April 24</t>
  </si>
  <si>
    <t>September 18</t>
  </si>
  <si>
    <t>October 16</t>
  </si>
  <si>
    <t>RAYCAP</t>
  </si>
  <si>
    <t>ISKRA ZASCITE</t>
  </si>
  <si>
    <t>October 23</t>
  </si>
  <si>
    <t>Super Market Chains</t>
  </si>
  <si>
    <t>VEROPOULOS BROTHERS</t>
  </si>
  <si>
    <t>March 21</t>
  </si>
  <si>
    <t>J &amp; S SKLAVENITIS</t>
  </si>
  <si>
    <t>October 15</t>
  </si>
  <si>
    <t>Paper and Forest Products</t>
  </si>
  <si>
    <t>October 14</t>
  </si>
  <si>
    <t>April 7</t>
  </si>
  <si>
    <t>DIVESTITURE</t>
  </si>
  <si>
    <t>Financials</t>
  </si>
  <si>
    <t>August 25</t>
  </si>
  <si>
    <t>OPAP</t>
  </si>
  <si>
    <t>PAYZONE HELLAS</t>
  </si>
  <si>
    <t>July 20</t>
  </si>
  <si>
    <t>CREDIT AGRICOLE LIFE INSURANCE</t>
  </si>
  <si>
    <t>FINANSBANK AS</t>
  </si>
  <si>
    <t>PSA FINANSMAN</t>
  </si>
  <si>
    <t>TRY</t>
  </si>
  <si>
    <t>July 15</t>
  </si>
  <si>
    <t>July 17</t>
  </si>
  <si>
    <t>ALPHA BANK BULGARIAN BRANCHES</t>
  </si>
  <si>
    <t>EUROBANK BULGARIA AD</t>
  </si>
  <si>
    <t>July 13</t>
  </si>
  <si>
    <t>ROYAL BANK OF SCOTLAND GROUP - GREEK SHIPPING FINANCE BUSINESS</t>
  </si>
  <si>
    <t>June 29</t>
  </si>
  <si>
    <t>AUD</t>
  </si>
  <si>
    <t>KLEEMANN LIFTS UK LTD</t>
  </si>
  <si>
    <t>April 30</t>
  </si>
  <si>
    <t>ATHENS TECHNOLOGY CENTER</t>
  </si>
  <si>
    <t>October 29</t>
  </si>
  <si>
    <t>April 17</t>
  </si>
  <si>
    <t>SKLAVENITIS</t>
  </si>
  <si>
    <t>March 11</t>
  </si>
  <si>
    <t>November 30</t>
  </si>
  <si>
    <t>PIRAEUS PORT AUTHORITY</t>
  </si>
  <si>
    <t>COSCO Holdings submitted a binding offer to the Greek authorities for the acquisition of 67% of Piraeus Port Authority (OLP) listed on the Athens Exchange.</t>
  </si>
  <si>
    <t>NBG</t>
  </si>
  <si>
    <t>NBGr.AT</t>
  </si>
  <si>
    <t>PANGr.AT</t>
  </si>
  <si>
    <t>SBLK.OQ</t>
  </si>
  <si>
    <t>Star Bulk Carriers (listed on Nasdaq) signed the sale of four Capesize vessels under construction in China - will be delivered at Q1 and Q2 2016-  for a total consideration of USD 148 million.</t>
  </si>
  <si>
    <t>PYXIS TANKERS</t>
  </si>
  <si>
    <t>PXS.OQ</t>
  </si>
  <si>
    <t>LOOKSMART</t>
  </si>
  <si>
    <t>NASDAQ:LOOK</t>
  </si>
  <si>
    <t>Maritime Transportation</t>
  </si>
  <si>
    <t>Following the completed merger with Looksmart (stock reverse split), Pyxis common stock was approved to be listed on the NASDAQ.</t>
  </si>
  <si>
    <t>SMDS.L</t>
  </si>
  <si>
    <t>CUKUROVA GROUP</t>
  </si>
  <si>
    <t>SIDMA</t>
  </si>
  <si>
    <t>PANELCO</t>
  </si>
  <si>
    <t>February 19</t>
  </si>
  <si>
    <t>STRATEGIC PARTNERSHIP</t>
  </si>
  <si>
    <t>CARREFOUR MARINOPOULOS</t>
  </si>
  <si>
    <t>SALE OF ASSETS</t>
  </si>
  <si>
    <t>DEUTSCHE BANK PRIVATE EQUITY / GOLDMAN SACHS ASSET MANAGEMENT</t>
  </si>
  <si>
    <t xml:space="preserve">DBKGn.DE /GS.N  </t>
  </si>
  <si>
    <t>February 26</t>
  </si>
  <si>
    <t>CANCELLATION OF SALE OF BUSINESS UNIT</t>
  </si>
  <si>
    <t>LAMDA DEVELPOMENT</t>
  </si>
  <si>
    <t>LMDr.AT</t>
  </si>
  <si>
    <t>Real Estate</t>
  </si>
  <si>
    <t>SYNDICATED LOAN</t>
  </si>
  <si>
    <t xml:space="preserve">VEROPOULOS </t>
  </si>
  <si>
    <t>Capital Needs</t>
  </si>
  <si>
    <t>CONVERTIBLE BOND</t>
  </si>
  <si>
    <t>TASr.AT</t>
  </si>
  <si>
    <t>DENTSU AEGIS NETWORK</t>
  </si>
  <si>
    <t>4324.T</t>
  </si>
  <si>
    <t>MINDWORKS</t>
  </si>
  <si>
    <t>Digital Agency</t>
  </si>
  <si>
    <t>Mindworks, a business unit of Atcom and Internet Multimedia S.A., was acquired by Dentsu Aegis Network. The acquired company will operate under the name Isobar-iProspect Advertising Services S.A.</t>
  </si>
  <si>
    <t>Raycap acquired Iskra Zascite, a surge protection manufacturer and innovator in Slovenia.</t>
  </si>
  <si>
    <t>Energy (natural gas)</t>
  </si>
  <si>
    <t>OPAR.AT</t>
  </si>
  <si>
    <t xml:space="preserve">SALE OF SUBSIDIARY      </t>
  </si>
  <si>
    <t>DIAKINISIS LOGISTICS SERVICES LTD</t>
  </si>
  <si>
    <t>Logistics</t>
  </si>
  <si>
    <t>April 6</t>
  </si>
  <si>
    <t>Elgeka Ltd, subsidiary of Elgeka Trade Distributions Representations Industry SA [Reuters: ELGr.AT], sold 60% stake of Diakinisis Logistics Services Ltd for a total consideration of EUR 0.32 million.</t>
  </si>
  <si>
    <t>April 8</t>
  </si>
  <si>
    <t>JUMBO S.A.</t>
  </si>
  <si>
    <t>BABr.AT</t>
  </si>
  <si>
    <t>TANOSIRIAN S.A.</t>
  </si>
  <si>
    <t>Consumer Goods</t>
  </si>
  <si>
    <t>Jumbo S.A. and Tanosirian S.A., which is a non-productive firm and possesses 26.72%% stake of Jumbo shares, agreed to merge via the absorption of the latter by the former.</t>
  </si>
  <si>
    <t>BILOT</t>
  </si>
  <si>
    <t>EUROBET</t>
  </si>
  <si>
    <t>Strategic Expansion</t>
  </si>
  <si>
    <t>Bilot, subsidiary in Bulgaria of Intralot Integrated Lottery Systems &amp; Services SA [Reuters: INLr.AT], acquired 49% stake of Eurobet. The deal was expected to complete in June, 2016 .</t>
  </si>
  <si>
    <t>SELONDA AGRICULTURE S.A.</t>
  </si>
  <si>
    <t>SELr.AT</t>
  </si>
  <si>
    <t xml:space="preserve">The Extraordinary General Meeting decided the issuance of a 30 million bond. </t>
  </si>
  <si>
    <t>April 4</t>
  </si>
  <si>
    <t>PAPHARM S.A. &amp; VIANEX S.A.</t>
  </si>
  <si>
    <t> ASTRA MEDICAL HELLAS SUPERFOODS TM</t>
  </si>
  <si>
    <t>March 16</t>
  </si>
  <si>
    <t>Papharm S.A. and Vianex S.A. acquired 50% stake each of Superfoods for a total consideration of EUR 6 million in order to expand their business activities in this sector.</t>
  </si>
  <si>
    <t>The Extraordinary General Meeting approved the issuance of a bond, the terms of which will be decided by the Board of Directors.</t>
  </si>
  <si>
    <t>MARINOPOULOS S.A.</t>
  </si>
  <si>
    <t xml:space="preserve">This loan will be granted in two phases, one immediately followed by the next with three months gap at most. Furthermore, the company's debt obligations will be restructured on a long term basis. </t>
  </si>
  <si>
    <t>COCA-COLA HBC AG</t>
  </si>
  <si>
    <t> Coca‑Cola HBC AG announced the settlement of an issue of EUR 600 million principal amount fixed-rate notes with a coupon of 1.875% due 11 November 2024 (the “New Notes”), issued by its subsidiary Coca‑Cola HBC Finance B.V. (the “Issuer”) under the Issuer’s €3 billion Euro Medium Term Note Program.</t>
  </si>
  <si>
    <t>March 10</t>
  </si>
  <si>
    <t>SELONDA AQUACULTURE  S.A.</t>
  </si>
  <si>
    <t>DIAS AQUACULTURE S.A.</t>
  </si>
  <si>
    <t>DIXr.AT</t>
  </si>
  <si>
    <t>Reclamation of business entity</t>
  </si>
  <si>
    <t>March 2</t>
  </si>
  <si>
    <t>ALPHA BANK BULGARIA</t>
  </si>
  <si>
    <t>Operations restructuring</t>
  </si>
  <si>
    <t>March 1</t>
  </si>
  <si>
    <t>The deal between Alpha Bank [Reuters: ACBr.AT] and Eurobank Ergasias S.A. [Reuters: EURBr.AT] regarding the acquisition of Alpha Bank’s Branch in Bulgaria by Eurobank Bulgaria AD was officially realized.</t>
  </si>
  <si>
    <t>INCREASE OF EQUITY STAKE</t>
  </si>
  <si>
    <t>FF INVESTMENT LUXEMBROUG 1</t>
  </si>
  <si>
    <t>FF GROUP (FOLLI FOLLIE)</t>
  </si>
  <si>
    <t>FF Investment Luxembourg 1 S.à.r.l., subsidiary of Fosun International Ltd [Reuters: 0656.HK], increased its equity stake in Follie Follie from 9.96% to 10.001%.</t>
  </si>
  <si>
    <t>ODYSSEY JEREMY PARTNERS</t>
  </si>
  <si>
    <t>VERTITECH</t>
  </si>
  <si>
    <t>Educational Services</t>
  </si>
  <si>
    <t>February 22</t>
  </si>
  <si>
    <t>Cancellation of Deal</t>
  </si>
  <si>
    <t>Investment targeting capital gain</t>
  </si>
  <si>
    <t>Cancellation of previously agreed deal (May 2015) due to lack of adequate financing for the completion of the deal.</t>
  </si>
  <si>
    <t>Cancellation of deal due to lack of financing</t>
  </si>
  <si>
    <t>International expansion of activities</t>
  </si>
  <si>
    <t>METRO SA</t>
  </si>
  <si>
    <t>The acquisition of Veropoulos Brothers from Metro SA is planned to take place next week. An amount of EUR 50 million is to be invested in the next 3 years, while the banks involved agreed in restructuring the former liabilities of Veropoulos as well as funding the new entity.</t>
  </si>
  <si>
    <t>CHIPITA GROUP &amp; IMPALA INVEST BP</t>
  </si>
  <si>
    <t>NIKr.AT</t>
  </si>
  <si>
    <t xml:space="preserve"> February 19</t>
  </si>
  <si>
    <t>PG NIKAS</t>
  </si>
  <si>
    <t>Chipita and Impala Invest agreed on acquiring Nikas SA. The former companies signed an agreement with two of the main creditors of Nikas SA, Alpha Bank [Reuters: ACBr.AT] and Eurobank [Reuters: EURBr.AT], in order to cover the required share capital increase of EUR 30 million. The final agreement depends on the approval from authorities.</t>
  </si>
  <si>
    <t>Funds will be invested in the acquired company</t>
  </si>
  <si>
    <t>February 18</t>
  </si>
  <si>
    <t>Lamda Develpment acquired an 80% stake of Kronos Business Center upon the expiry day of the leasing contract.</t>
  </si>
  <si>
    <t>CRONOS BUSINESS CENTER (of HELLAS CAPITAL LEASING)</t>
  </si>
  <si>
    <t>J&amp;P - AVAX S.A.</t>
  </si>
  <si>
    <t>AVAr.AT</t>
  </si>
  <si>
    <t>ATHENA S.A.</t>
  </si>
  <si>
    <t xml:space="preserve">ATHr.AT </t>
  </si>
  <si>
    <t>Energy</t>
  </si>
  <si>
    <t>February 15</t>
  </si>
  <si>
    <t>J &amp; P - AVAX SA increased its participation in the share capital of Athena to 92.896% from 89.477% previously.</t>
  </si>
  <si>
    <t>Stock market transaction</t>
  </si>
  <si>
    <t>February 10</t>
  </si>
  <si>
    <t>AB VASILOPOULOS</t>
  </si>
  <si>
    <t>SUPERMARKET KANAKIS</t>
  </si>
  <si>
    <t>AB Vassilopoulos acquired Supermarket Kanakis incorporating the 6 stores of the latter in its network. Kanakis had EUR 29 million of revenues in 2014 and EUR 1.4 million of pre-tax profit.</t>
  </si>
  <si>
    <t>Infrastructure</t>
  </si>
  <si>
    <t>February 1</t>
  </si>
  <si>
    <t>PRIVATIZATION (GREEK STATE)</t>
  </si>
  <si>
    <t>The offering of the Greek state-owned company Rolling Stock Maintenance S.A. proceeded in the final stage. Binding offers are expected to be submitted by February 17</t>
  </si>
  <si>
    <t>ROLLING STOCK MAINTENACE</t>
  </si>
  <si>
    <t>January 27</t>
  </si>
  <si>
    <t xml:space="preserve">LOAN </t>
  </si>
  <si>
    <t>NIRr.AT</t>
  </si>
  <si>
    <t xml:space="preserve"> January 18</t>
  </si>
  <si>
    <t>ELBr.AT</t>
  </si>
  <si>
    <t>Action in the context of green energy investments</t>
  </si>
  <si>
    <t>Januray 8</t>
  </si>
  <si>
    <t>HORSE RACES S.A.</t>
  </si>
  <si>
    <t>ODIE</t>
  </si>
  <si>
    <t>The Hellenic Republic Asset Development Fund (HRADF) announced the execution of the concession process for granting the 20-year exclusive license to organize and conduct horse races mutual betting to “Horse Races S.A.”, a 100% subsidiary of “OPAP Investments Ltd” (parent company OPAP, Reuters: OPAr.AT).</t>
  </si>
  <si>
    <t>BOPr.AT</t>
  </si>
  <si>
    <t>PANELLINIA BANK</t>
  </si>
  <si>
    <t>In progress</t>
  </si>
  <si>
    <t>Phoenix Facility Services</t>
  </si>
  <si>
    <t>PNX.PS</t>
  </si>
  <si>
    <t>KB Impuls Hellas</t>
  </si>
  <si>
    <t>KAPEN EPENDYTIKH</t>
  </si>
  <si>
    <t>KAPA DYNAMIKH</t>
  </si>
  <si>
    <t>Quest Group Holdings S.A</t>
  </si>
  <si>
    <t>IQTr.AT</t>
  </si>
  <si>
    <t>Cardlink S.A.</t>
  </si>
  <si>
    <t>ACQUISTION OF ASSET</t>
  </si>
  <si>
    <t>Navios Maritime Partners</t>
  </si>
  <si>
    <t>NMM.N</t>
  </si>
  <si>
    <t>MSC Cristina</t>
  </si>
  <si>
    <t>147.8</t>
  </si>
  <si>
    <t>Expansion of operations</t>
  </si>
  <si>
    <t>MARMARA VERMIOU</t>
  </si>
  <si>
    <t>n.a</t>
  </si>
  <si>
    <t>January 29</t>
  </si>
  <si>
    <t>OPENBET</t>
  </si>
  <si>
    <t>VENTURE FRIENDS</t>
  </si>
  <si>
    <t xml:space="preserve"> Viral  &amp; Referral Marketing</t>
  </si>
  <si>
    <t>April 5</t>
  </si>
  <si>
    <t>FUNKMARTINI</t>
  </si>
  <si>
    <t>Information Services</t>
  </si>
  <si>
    <t>GRIVALIA PROPERTIES REIC</t>
  </si>
  <si>
    <t xml:space="preserve">Real Estate </t>
  </si>
  <si>
    <t>NEXANS S.A.</t>
  </si>
  <si>
    <t>NEXS.PA</t>
  </si>
  <si>
    <t>NEXANS PARTICIPATIONS</t>
  </si>
  <si>
    <t>Wire and Cable Manufacturing</t>
  </si>
  <si>
    <t>March 7</t>
  </si>
  <si>
    <t>Aircraft</t>
  </si>
  <si>
    <t>The Board of Directors of HRADF decided to begin the privatization process of two Airbus aircraft A340-300 with MSN 280 and 292.</t>
  </si>
  <si>
    <t>March 3</t>
  </si>
  <si>
    <t>DKRr.AT</t>
  </si>
  <si>
    <t>Infrastructure, Real Estate, Energy</t>
  </si>
  <si>
    <t>The approval of the issuance is pending upon the agreement of the Extraordinary General Shareholders' Meeting which is going to take place on March 30.</t>
  </si>
  <si>
    <t>VIRAL LOOP</t>
  </si>
  <si>
    <t>ACQUISITION OF PROPERTY</t>
  </si>
  <si>
    <t>Portfolio investment</t>
  </si>
  <si>
    <t>Nexans Participations’ equity stake in Nexans increased to 88.57% via a preemptive rights issue.</t>
  </si>
  <si>
    <t>DOMIKI KRITIS</t>
  </si>
  <si>
    <t>NBG [Reuters: NBGR.AT] sold 100% of its ownership in 11 venture capital funds being managed by NBGI Private Equity Limited to Deutsche Bank and Goldman Sachs.</t>
  </si>
  <si>
    <t>MALLS MANAGEMENT SERVICES</t>
  </si>
  <si>
    <t>Lamda Development acquired 66% stake of ECE Lamda Hellas, which was renamed to Malls Management Services after the acquisition. After the acquisition Lamda owned 100% of ECE-Lamda Hellas.</t>
  </si>
  <si>
    <t>NBG held 32.66% of Pangaia  which resulted from NBG's interest in NBG PANGAIA before the merger with MIG</t>
  </si>
  <si>
    <t>This loan was an extension of the acquisition agreement with METRO AG in order to finance short-term operations of Veropoulos.</t>
  </si>
  <si>
    <t>The interest rate of the convertible bond settled at 4.05%: consisting of 0.05% ECB interest rate and 4% spread.</t>
  </si>
  <si>
    <t>VERMILION MARBLE (STONE GROUP INTERNATIONAL)</t>
  </si>
  <si>
    <t>Vermilion Marbles S.A., a subsidiary of Marmor SG S.A. (member of Stone Group International) acquired Marmara Vermiou.</t>
  </si>
  <si>
    <t>SALE OF PROPERTIES</t>
  </si>
  <si>
    <t>NBG intended to sell around 50 real estate assets in Greece, in the framework of implementation of its restructuring plan.</t>
  </si>
  <si>
    <t>After merger with Seafarm Ionian, Nireus was close to collect a refinancing loan of EUR 23.5 million.</t>
  </si>
  <si>
    <t>NIREUS  AQUACULTURE</t>
  </si>
  <si>
    <t>SEAFARM IONIAN</t>
  </si>
  <si>
    <t>ELVE S.A. announced the acquisition of Accumulation Solar Energy S.A. for a total consideration of EUR 0.5 million.</t>
  </si>
  <si>
    <t>ELVE</t>
  </si>
  <si>
    <t>ACCUMULATION SOLAR ENERGY</t>
  </si>
  <si>
    <t>Metro SA started negotiations with Veropoulos Brothers for the acquisition of the latter.</t>
  </si>
  <si>
    <t>DS SMITH PLC</t>
  </si>
  <si>
    <t>DS Smith PLC acquired the Greek corrugated packaging business of Cukurova Group for an undisclosed amount. The former also agreed to sell its minority stake in Cukurova's Turkish corrugated paper and packaging entities back to Cukurova Group.</t>
  </si>
  <si>
    <t>According to a press release, SIDMA  was close to complete a merger with PANELCO. The former would absorb the latter.</t>
  </si>
  <si>
    <t>The transaction amounting to € 400 million concerned the sale of a 66% stake in DESFA, 31% by HRADF and 35% by Hellenic Petroleum. SOCAR provided a guarantee letter of $ 40 million.</t>
  </si>
  <si>
    <t>OPAP acquired the remaining 10% stake of Payzone Hellas for a total consideration of 0.87 million. With the transaction OPAP owned 100% of the acquired firm.</t>
  </si>
  <si>
    <t>EUROINS INSURANCE GROUP AD</t>
  </si>
  <si>
    <t>Credit Agricole, member of Credit Agricole Group [Reuters: CAGR.PA] sold its Greek life-insurance unit to the Bulgaria based Euroins Insurance Group.</t>
  </si>
  <si>
    <t>GED (G.E. Dimitriou, listed on Athens Exchange [Reuters: TASr.AT], exercised a put option agreement and sold its equity stake in De' Longhi Kenwood to De' Longhi Appliances.</t>
  </si>
  <si>
    <t>Alpha Bank [Reuters: ACBr.AT] and Eurobank Ergasias [Reuters: EURBr.AT] announced a preliminary agreement regarding the acquisition of Alpha Bank’s Branch in Bulgaria by Eurobank Bulgaria AD. The proposed transaction covers the entire banking operations of the former: EUR 254 million deposits and EUR 410 million gross loans.</t>
  </si>
  <si>
    <t>Finansbank AS decided to buy PSA Finansman, which operated in the consumer financial business sector, for a total consideration of TRY 9.49 million.</t>
  </si>
  <si>
    <t>Following the wider strategy to shrink its international business, RBS [Reuters: RBS.L] decided to sell its USD 5 billion Greek shipping loans portfolio.</t>
  </si>
  <si>
    <t>SALE OF LOAN ASSETS</t>
  </si>
  <si>
    <t>OpenBet, a leading software provider to the sports betting industry, acquired the previously outsourced Greek operation company Athens Technology Center SA (ATC). The new unit has been incorporated as OpenBet Hellas SA.</t>
  </si>
  <si>
    <t>KLEEMAN ELEVATOR AUSTRALIA PTY LTD</t>
  </si>
  <si>
    <t xml:space="preserve">Piraeus Bank agreed to absorb the healthy part of small cooperative lender Panellinia Bank. </t>
  </si>
  <si>
    <t>Intertech [Reuters: ITTr.AT] started negotiations with Phoenix Facility Services for the sale of KB Impuls Hellas.</t>
  </si>
  <si>
    <t>Negotiations took place between the two sides regarding the terms of the forthcoming acquisition of Veropoulos from Sklavenitis.</t>
  </si>
  <si>
    <t>Mindworks, a business unit of Atcom and Internet Multimedia S.A., was acquired by Dentsu Aegis Network. The acquired company will operate under the name Isobar-iProspect Advertising Services SA.</t>
  </si>
  <si>
    <t>KAPEN acquired 15% stake of KAPA from Koumbas Synergy Group [Reuters: KOUr.AT] for a total consideration of EUR 1.2 million.</t>
  </si>
  <si>
    <t>The subsidiary of Quest Group Holdings, U-YOU Ltd,  acquired 85% stake of Cardlink, which was previously owned by Alpha Bank [Reuters: ACBr.AT].</t>
  </si>
  <si>
    <t>A 2011 South Korean-built container vessel was acquired by Navios Partners. The vessel is expected to be delivered by the end of February 2015.</t>
  </si>
  <si>
    <t xml:space="preserve">In collaboration with </t>
  </si>
  <si>
    <t>STELIOS KANAKIS S.A.</t>
  </si>
  <si>
    <t>KANr.AT</t>
  </si>
  <si>
    <t>Confectioners</t>
  </si>
  <si>
    <t>May 9</t>
  </si>
  <si>
    <t>COSTAS A. PAPAELLINAS (HELLAS) S.A.</t>
  </si>
  <si>
    <t>Foods Wholesales</t>
  </si>
  <si>
    <t>Diversification Strategy</t>
  </si>
  <si>
    <t>SALE OF NON CORE ASSETS</t>
  </si>
  <si>
    <t>EBRD, GEORGAKOPOULOS</t>
  </si>
  <si>
    <t>EREr.AT</t>
  </si>
  <si>
    <t>May 4</t>
  </si>
  <si>
    <t>VASILAKIS GROUP</t>
  </si>
  <si>
    <t>P&amp;R DAVARI</t>
  </si>
  <si>
    <t>Car Retails</t>
  </si>
  <si>
    <t>Vasilakis Group signed a preliminary agreement with P&amp;R Davari for the acquisition of 70% stake of the latter.</t>
  </si>
  <si>
    <t>EFG INTERNATIONAL AG</t>
  </si>
  <si>
    <t>EFGn.S</t>
  </si>
  <si>
    <t>UBI's PRIVATE BANKING</t>
  </si>
  <si>
    <t xml:space="preserve">DECREASE IN EQUITY STAKE </t>
  </si>
  <si>
    <t>Baupost Group Securities LLC reduced its equity stake in Alpha Bank S.A. [Reuters: ACBr.AT] below 5%.</t>
  </si>
  <si>
    <t>EXCr.AT</t>
  </si>
  <si>
    <t>BOVAL SA</t>
  </si>
  <si>
    <t>FRIGOGLASS FINANCE B.V.</t>
  </si>
  <si>
    <t>April 26</t>
  </si>
  <si>
    <t>YALCO CONSTANTINOU S.A.</t>
  </si>
  <si>
    <t>Appliances, Tools and Housewares</t>
  </si>
  <si>
    <t>Debt Refinancing</t>
  </si>
  <si>
    <t>GREEK ORGANISATION OF FOOTBALL AND PROGNOSTICS SA</t>
  </si>
  <si>
    <t>OPAr.AT</t>
  </si>
  <si>
    <t>SRSr.AT</t>
  </si>
  <si>
    <t>April 15</t>
  </si>
  <si>
    <t>IKTr.AT</t>
  </si>
  <si>
    <t>Marble Industry</t>
  </si>
  <si>
    <t>TRAINOSE</t>
  </si>
  <si>
    <t>April 13</t>
  </si>
  <si>
    <t>FIDELITY MANAGEMENT &amp; RESEARCH COMPANY</t>
  </si>
  <si>
    <t>BYTE COMPUTER SA</t>
  </si>
  <si>
    <t>BYTr.AT</t>
  </si>
  <si>
    <t>Information  Services</t>
  </si>
  <si>
    <t>April 11</t>
  </si>
  <si>
    <t>BLACKROCK</t>
  </si>
  <si>
    <t>BLK.N</t>
  </si>
  <si>
    <t xml:space="preserve">FINANSBANK </t>
  </si>
  <si>
    <t>COSCO Holdings signed an agreement with the Greek authorities for the acquisition of 67% of Piraeus Port Authority (OLP) listed on the Athens Exchange.</t>
  </si>
  <si>
    <t>BLACKROCK INC</t>
  </si>
  <si>
    <t>BlackRock Inc increased its participation in the share capital of Alpha Bank to 5.04%.</t>
  </si>
  <si>
    <t>YORK GLOBAL FINANCE OFFSHORE BDH (LUXEMBOURG) S.À R.L.</t>
  </si>
  <si>
    <t>TENr.AT</t>
  </si>
  <si>
    <t>STRATEGIC PARTENRSHIP</t>
  </si>
  <si>
    <t>REALIZE - VIVA GROUP</t>
  </si>
  <si>
    <t>E-Banking, Digital Services</t>
  </si>
  <si>
    <t>TELETYPOS S.A.</t>
  </si>
  <si>
    <t>TELr.AT</t>
  </si>
  <si>
    <t xml:space="preserve">ROYAL SUGAR LTD </t>
  </si>
  <si>
    <t> HELLENIC SUGAR INDUSTY S.A</t>
  </si>
  <si>
    <t>HSI.AT</t>
  </si>
  <si>
    <t>AB VASILOPOULOS S.A.</t>
  </si>
  <si>
    <t>SUPERMARKET KANAKIS SA</t>
  </si>
  <si>
    <t xml:space="preserve"> The Hellenic Competition Commission approved the acquisition of  Supermarket Kanakis by AB Vasilopoulos. </t>
  </si>
  <si>
    <t>SFAKIANAKIS S.A.</t>
  </si>
  <si>
    <t>SFAr.AT</t>
  </si>
  <si>
    <t>ATHONIKI TECHNIKI S.A</t>
  </si>
  <si>
    <t>Automotive Wholesales</t>
  </si>
  <si>
    <t>May 31</t>
  </si>
  <si>
    <t xml:space="preserve">INCREASE IN EQUITY STAKE </t>
  </si>
  <si>
    <t>IOANNIS MATHIOS</t>
  </si>
  <si>
    <t>MATHIOS REFRACTORY S.A.</t>
  </si>
  <si>
    <t>MATR.AT</t>
  </si>
  <si>
    <t>Refractory Goods</t>
  </si>
  <si>
    <t>CARS MOTORCYCLES AND MARINE ENGINE TRADE AND IMPORT COMPANY S.A.</t>
  </si>
  <si>
    <t>MTDr.AT</t>
  </si>
  <si>
    <t>Auto, Trucks &amp; Motorcycle Parts Retailer</t>
  </si>
  <si>
    <t>The Annual Shareholders' Meeting approved a bond issue for an amount of up to the nominal value of EUR 5 million.</t>
  </si>
  <si>
    <t>Debt Restructuring</t>
  </si>
  <si>
    <t>May 30</t>
  </si>
  <si>
    <t>ELVE S.A.</t>
  </si>
  <si>
    <t>Apparel &amp; Accessories</t>
  </si>
  <si>
    <t>MILr.AT</t>
  </si>
  <si>
    <t>Minoan Lines SA completed transfer of ship "Ikaros Palace" to Grimaldi Euromed Spa . Total sale price of ship is 55.0 million euros  and the net profit of sale is estimated to reach at EUR 3.5 million.</t>
  </si>
  <si>
    <t xml:space="preserve">Not Disclosed </t>
  </si>
  <si>
    <t>May 25</t>
  </si>
  <si>
    <t>STAVROS LEKKAKOS</t>
  </si>
  <si>
    <t>EUROPEAN RELIANCE GENERAL INSURANCE CO S.A.</t>
  </si>
  <si>
    <t>Insurance Sector</t>
  </si>
  <si>
    <t>ACQUISITION &amp; LIQUIDATION OF EQUITY STAKE</t>
  </si>
  <si>
    <t>May 24</t>
  </si>
  <si>
    <t>THEODORE GORGIS</t>
  </si>
  <si>
    <t>ALHr.AT</t>
  </si>
  <si>
    <t>Materials</t>
  </si>
  <si>
    <t>May 23</t>
  </si>
  <si>
    <t>ANGEL S.A.</t>
  </si>
  <si>
    <t>ALCO HELLAS ALUMINIUM INDUSTRIAL AND TRADING CO S.A.</t>
  </si>
  <si>
    <t>AMERRA CAPITAL MANAGEMENT LLC</t>
  </si>
  <si>
    <t>ANDROMEDA S.A.</t>
  </si>
  <si>
    <t>MARFIN INVESTMENT GROUP HOLDINGS S.A.</t>
  </si>
  <si>
    <t>MRFr.AT</t>
  </si>
  <si>
    <t>Refinancing</t>
  </si>
  <si>
    <t>DECREASE IN EQUITY STAKE</t>
  </si>
  <si>
    <t>Blackrock decreased its indirect equity stake in OPAP SA below 5% stake.</t>
  </si>
  <si>
    <t>May 18</t>
  </si>
  <si>
    <t>HELLENIC PETROLEUM FINANCE PLC</t>
  </si>
  <si>
    <t xml:space="preserve">Energy </t>
  </si>
  <si>
    <t>Debt repayment</t>
  </si>
  <si>
    <t>May 16</t>
  </si>
  <si>
    <t>May 13</t>
  </si>
  <si>
    <t>Banking</t>
  </si>
  <si>
    <t>LEYENDA INVESTMENTS LTD</t>
  </si>
  <si>
    <t>May 11</t>
  </si>
  <si>
    <t>Shareholder Ioannis Mathios acquired 17,977 shares of Mathios Refractory S.A. increasing his equity stake  from 46.234% to 46.417%.</t>
  </si>
  <si>
    <t>The Annual Shareholders' Meeting of ELVE S.A. approved  the return of capital  to shareholders, following the 4:1 reverse split, amounting to EUR 0.24 per share or EUR 0.7938 million.</t>
  </si>
  <si>
    <t>Asset of MINOAN LINES S.A.</t>
  </si>
  <si>
    <t>GEORGAKOPOULOS CHRISTOS, GEORGAKOPOULOS ELENI, DIAMANTOPOULOS GEORGIOS</t>
  </si>
  <si>
    <t>T. Gorgis sold 361.191 shares for a total consideration of EUR 65,014 decreasing his equity stake in Alco Hellas Aluminium Industrial and Trading Co S.A. from 24.887% to 17.633%.</t>
  </si>
  <si>
    <t>Angel S.A.  acquired 361.191 shares of Alco Hellas for a total consideration of EUR 0.065 millions, increasing its equity stake from 13.516% to 20.74%.</t>
  </si>
  <si>
    <t>The South Eastern Europe Fund L.P., member of Global Finance, sold Andromeda's 90% stake to Amerra. The deal's price amounts 8 times the EBITDA of the previous year.</t>
  </si>
  <si>
    <t>Holdings</t>
  </si>
  <si>
    <t>DISPOSAL OF LOANS</t>
  </si>
  <si>
    <t>Eurobank’s [Reuters: EURBR.AT]  subsidiaries reached an agreement with IFC and Kruk to dispose a portfolio of non-performing unsecured  consumer loans to Romanian clients of € 170 millions gross book value (€ 597 millions of total unpaid balances). The closing of the transaction is subject to the approval of the Romanian Competition Council.</t>
  </si>
  <si>
    <t>BOND LOAN REPAYMENT</t>
  </si>
  <si>
    <t>Piraeus Bank decreased its equity stake in European Reliance General Insurance Co S.A. below 5%. Piraeus Bank sold 7.87 million shares for a total consideration of EUR 11.03 millions.</t>
  </si>
  <si>
    <t>FOODr.AT</t>
  </si>
  <si>
    <t>FOODLINK S.A.</t>
  </si>
  <si>
    <t>Foodlink S.A. [Reuters: FOODr.AT] announced that Mr. Karakoulakis sold 20.000 shares of Foodlink to Leyenda Investments Ltd (related party) for a total consideration of EUR 20,000.</t>
  </si>
  <si>
    <t>The Board of Directors will propose to the Annual Shareholders' Meeting a return of capital to shareholders amounting to EUR 0.11 per share  or EUR 0.825 millions.</t>
  </si>
  <si>
    <t>Return of capital to shareholders</t>
  </si>
  <si>
    <t>Costas Papaellinas Group acquired  Kropia, a foods importer and wholesaler.</t>
  </si>
  <si>
    <t>Bank of Greece approved the sale by Piraeus Bank S.A. [Reuters: BOPr.AT] of 15% stake in European Reliance to EBRD and of 6.64% stake in European Reliance to the current shareholder and CEO of the company Georgakopoulos Christos.</t>
  </si>
  <si>
    <t>EFG International announced the acquisition of the Private Banking services of UBI Banca International in Luxembourg.</t>
  </si>
  <si>
    <t>Expansion</t>
  </si>
  <si>
    <t>Financial Services</t>
  </si>
  <si>
    <t>Wellington Management Group LLP reduced its equity stake in Hellenic Exchanges Athens Stock Exchange S.A. from 5.14% stake to 4.94%.</t>
  </si>
  <si>
    <t>The Annual General Meeting of shareholders of Frigoglass S.A. [Reuters: FRIr.AT] approved the granting of a € 30 million loan by Boval S.A.  to the Company’s subsidiary Frigoglass Finance BV.</t>
  </si>
  <si>
    <t>YAL.AT</t>
  </si>
  <si>
    <t>Yalco Constantinou S.A. announced its intention to issue a convertible bond up to EUR 10.2 millions to be covered by private placement.</t>
  </si>
  <si>
    <t>IKTINOS HELLAS GREEK MARBLE INDUSTRY S.A.</t>
  </si>
  <si>
    <t>The Extraordinary Shareholders' Meeting of Iktinos approved a return of capital to shareholders amounting to EUR 0.025 per share or EUR 0.714 millions.</t>
  </si>
  <si>
    <t>The offering of the Greek state-owned railway company proceeded in the next stage. Binding offers are expected to be submitted by May 31. Initial interest was expressed by Ferrovie dello Stato Italiane S.p.A., Open Joint-Stock Company “Russian Railways”, and GEK TERNA.</t>
  </si>
  <si>
    <t>PRIVATIZATION                               (GREEK STATE)</t>
  </si>
  <si>
    <t>GR. SARANTIS S.A.</t>
  </si>
  <si>
    <t>Fidelity Management &amp; Research Company, subsidiary of FMR Ltd, reduced its equity stake in Gr. Sarantis  from 6.79%  to below 5%. The parent company FMR LLC has 10.67% stake in total in Gr Sarantis.</t>
  </si>
  <si>
    <t>The Extraordinary General Meeting of Metro Informatics approved a share capital increase of EUR 0.40 millions. The share capital increase was fully funded from its parent company, Byte Computer.</t>
  </si>
  <si>
    <t>BlackRock Inc. increased its equity stake in OPAP to 5.37%.</t>
  </si>
  <si>
    <t>GREEK ORGANISATION OF FOOTBALL AND PROGNOSTICS S.A.</t>
  </si>
  <si>
    <t>METROSOFT INFORMATICS S.A.</t>
  </si>
  <si>
    <t>The Supervising Authority of Turkish Banks approved the acquisition of 99.81% stake of Finansbank by Qatar's National Bank from NBG [Reuters: NBGR.AT].</t>
  </si>
  <si>
    <t>Realize-Viva Group sold a 20% stake to  investment companies owned by Latsis family in the context of a predetermined strategic partnership.</t>
  </si>
  <si>
    <t>The Extraordinary General Meeting of Teletypos S.A. approved a share capital increase of EUR 22.67 million  in cash via a rights issue.</t>
  </si>
  <si>
    <t>Royal Sugar Ltd. filed a formal interest proposal for the acquisition of Serres factory Hellenic Sugar Industry SA.</t>
  </si>
  <si>
    <t>DISPOSAL OF ASSETS</t>
  </si>
  <si>
    <t>The company Sfakianakis S.A. proceeded to the sale of all 3,307,230 shares held in the company ATHONIKI TECHNIKI S.A. (percentage of participation 49.9%).  The price amounted to € 0.003 per share.</t>
  </si>
  <si>
    <t>Disinvestment                       from non-core assets</t>
  </si>
  <si>
    <t>The President of European Reliance General Insurance S.A., Stavros Lekkakos, acquired 200,000 shares of the company for EUR 280,000.</t>
  </si>
  <si>
    <t>European Reliance and General Insurance S.A. announced that the CEO Georgakopoulos Christos sold 800,000 common shares of the company for a total consideration of EUR 1.2 millions. In addition, Gergakopoulou Eleni (related to the CEO) acquired 250,000 common shares for EUR 0.35 millions. Lastly, Diamantopoulos Georgios, an independent non executive member of the Board acquired 100,000 common shares for EUR 0.14 millions.</t>
  </si>
  <si>
    <t>Marfin Investment Group Holdings SA issued a bond of EUR 150  millions  to refinance existing debt to Eurobank Ergasias [Reuters: EURBR.AT]. Refinancing agreement provides long-term restructuring of company's loans until October 2019.</t>
  </si>
  <si>
    <t>Hellenic Petroleum Finance PLC [Hellenic Petroleum S.A.: HEPr.AT] announced that the 2 year maturity eurobond of USD 400 million with a 4.625% interest rate was paid off.</t>
  </si>
  <si>
    <t xml:space="preserve">The Greek startup Vertitech was funded from the venture capital fund Odyssey Jeremy Partners in order to immediately expand its activities in a global scale. </t>
  </si>
  <si>
    <t>The Greek startup Viral Loop was funded from the venture capital fund Venture Friends. Viral Loop is also supported from NBG [Reuters: NBGr.AT].</t>
  </si>
  <si>
    <t xml:space="preserve">Grivalia acquired a 4000 s.m. estate via auction for a total consideration of EUR 11.2 million.  </t>
  </si>
  <si>
    <t>The Greek startup Funkmartini raised EUR 350,000 from the Venture Friends and EUR 160,000 from other investors. The main goal of the fundraising was to expand the corporate activities in Istanbul.</t>
  </si>
  <si>
    <t>Sklavenitis and Carrefour Marinopoulos announced their strategic collaboration. The approval of the Hellenic Competition Commission is pending. Both groups will participate with 50% in a new entity.</t>
  </si>
  <si>
    <t>Coverage by 90.95% of the bank's share capital increase via preemptive rights was announced by the General Meeting on November 22, 2015.</t>
  </si>
  <si>
    <t>Completion of the acquisition of  "Marmara Endustriyel Kimyevi Maddeler Sanayi ve Ticaret Anonim Sirketi" based in Istanbul, Turkey by Elton Chemicals.</t>
  </si>
  <si>
    <t>DryShips Inc. a Greece-based marine transportation services provider for dry bulk cargoes, announced its agreement to acquire Nautilus Offshore Services Inc. for $87 million plus the assumption of approximately $33 million of net debt.</t>
  </si>
  <si>
    <t>Kleemann [Reuters: KLEr.AT] acquired 80.091% stake of the company Elevator Services Group(Vic) Pty Ltd. The transaction occurred through Kleemann's subsidiary in UK.</t>
  </si>
  <si>
    <t>Druckfarben, listed on Athens Exchange [Reuters: DRUR.AT], exercised a put option agreement and sold its equity stake (49%) in Sun Chemical Delta BV to Sun Chemical Holding. Druckfarben realized a capital gain of EUR 1.98 million from the above transaction.</t>
  </si>
  <si>
    <t xml:space="preserve">Subsidiary company "Kathimerini Publications SA" signed a Collateralized Bond Loan of EUR 36 million with NBG [Reuters: NBGR.AT], Piraeus Bank [BOPR.AT], Alpha Bank [ACBR.AT] and Eurobank Ergasias [EURBR.AT]. </t>
  </si>
  <si>
    <t>Corporate action</t>
  </si>
  <si>
    <t>Acquisition of asset following expiration of leasing period</t>
  </si>
  <si>
    <t>Fixed assets investment</t>
  </si>
  <si>
    <t>HOLDING M. SEHNAOUI SAL (HMS)</t>
  </si>
  <si>
    <t>PIRAEUS BANK (CYPRUS) LTD</t>
  </si>
  <si>
    <t>Restructuring</t>
  </si>
  <si>
    <t>TRASTOR REAL ESTATE INVESTMENT COMPANY S.A.</t>
  </si>
  <si>
    <t>PREr.AT</t>
  </si>
  <si>
    <t>Expansion Strategy</t>
  </si>
  <si>
    <t>July 1</t>
  </si>
  <si>
    <t>OLYMPIA GROUP S.A.</t>
  </si>
  <si>
    <t>June 14</t>
  </si>
  <si>
    <t>Stock Market Transaction</t>
  </si>
  <si>
    <t>KEPr.AT</t>
  </si>
  <si>
    <t xml:space="preserve">Food Processing </t>
  </si>
  <si>
    <t>June 10</t>
  </si>
  <si>
    <t>TITAN GLOBAL FINANCE PLC</t>
  </si>
  <si>
    <t>SELONDA AQUACULTURE S.A.</t>
  </si>
  <si>
    <t>Fishing &amp; Farming</t>
  </si>
  <si>
    <t>KLEEMANN HELLAS S.A.</t>
  </si>
  <si>
    <t>KLEr.AT</t>
  </si>
  <si>
    <t>June 2</t>
  </si>
  <si>
    <t>MEVGAL S.A.</t>
  </si>
  <si>
    <t>June 1</t>
  </si>
  <si>
    <t>June 30</t>
  </si>
  <si>
    <t>ALPHA BANK S.A.</t>
  </si>
  <si>
    <t>June 28</t>
  </si>
  <si>
    <t>NATIONAL BANK OF GREECE SA</t>
  </si>
  <si>
    <t>TRUCKBIRD</t>
  </si>
  <si>
    <t>Transportation</t>
  </si>
  <si>
    <t>Bank's program for innovation and entrepreneurship</t>
  </si>
  <si>
    <t>June 27</t>
  </si>
  <si>
    <t>ELGr.AT</t>
  </si>
  <si>
    <t>Food, Retail &amp; Distribution</t>
  </si>
  <si>
    <t>INFORM P LYKOS S.A.</t>
  </si>
  <si>
    <t>LYKr.AT</t>
  </si>
  <si>
    <t>Commercial Printing Services</t>
  </si>
  <si>
    <t>June 24</t>
  </si>
  <si>
    <t>Forest &amp; Wood Products</t>
  </si>
  <si>
    <t>June 23</t>
  </si>
  <si>
    <t>Forest and Wood Products</t>
  </si>
  <si>
    <t>LOULIS MILLS S.A.</t>
  </si>
  <si>
    <t>Construction Materials</t>
  </si>
  <si>
    <t>MORr.AT</t>
  </si>
  <si>
    <t>GLXr.AT</t>
  </si>
  <si>
    <t>COSCO acquired 51% stake of Piraeus Port Authority  for a total consideration of EUR 280.5 million. Another 16% stake will be acquired for EUR 88 million on the ground that agreed investments will have been made.</t>
  </si>
  <si>
    <t>August 10</t>
  </si>
  <si>
    <t>MLS MULTIMEDIA S.A.</t>
  </si>
  <si>
    <t>August 4</t>
  </si>
  <si>
    <t>DIONIC S.A.</t>
  </si>
  <si>
    <t>PERSEUS SPECIALTY FOODS S.A.</t>
  </si>
  <si>
    <t>PRSr.AT</t>
  </si>
  <si>
    <t>July 25</t>
  </si>
  <si>
    <t>POIH INVESTMENTS LIMITED</t>
  </si>
  <si>
    <t>HELLENIC PETROLEUM S.A.</t>
  </si>
  <si>
    <t>HEPr.AT</t>
  </si>
  <si>
    <t>Oil-Gas Refining and Marketing</t>
  </si>
  <si>
    <t>FERROVIE DELLO STATO ITALIANE SPE</t>
  </si>
  <si>
    <t>IPO-FERRO.MI</t>
  </si>
  <si>
    <t>July 14</t>
  </si>
  <si>
    <t>IHEr.AT</t>
  </si>
  <si>
    <t>ADVr.AT</t>
  </si>
  <si>
    <t>OLYR.AT</t>
  </si>
  <si>
    <t>The Annual Shareholders' Meeting of Technical Olympic S.A. approved a bond issue for an amount of up to the nominal value of EUR 5 million.</t>
  </si>
  <si>
    <t>GREEK MARKET</t>
  </si>
  <si>
    <t>GLOBAL MARKET</t>
  </si>
  <si>
    <t>&lt;</t>
  </si>
  <si>
    <t>From</t>
  </si>
  <si>
    <t>to</t>
  </si>
  <si>
    <t>&gt;</t>
  </si>
  <si>
    <t>&lt;17x</t>
  </si>
  <si>
    <t>17x - 23x</t>
  </si>
  <si>
    <t>As of Year 2016</t>
  </si>
  <si>
    <t>23x - 26x</t>
  </si>
  <si>
    <t>26x - 30x</t>
  </si>
  <si>
    <t>&gt;30x</t>
  </si>
  <si>
    <t>As of November 2016</t>
  </si>
  <si>
    <t>Source: Factset</t>
  </si>
  <si>
    <t>P/E Multiple (or Range)</t>
  </si>
  <si>
    <t>Deal's Equity Value (Majority Stakes) in $ millions (or Range)</t>
  </si>
  <si>
    <t>Stock Index or Sector (Minority Stakes of Listed Companies)</t>
  </si>
  <si>
    <t>S&amp;P 500 Index (Projected Year)</t>
  </si>
  <si>
    <t>S&amp;P 500 Index (Current Year)</t>
  </si>
  <si>
    <t>STOXX Europe 600 Index (Current Year)</t>
  </si>
  <si>
    <t>STOXX Europe 600 Index (Projected Year)</t>
  </si>
  <si>
    <t>Multiple (or Range)</t>
  </si>
  <si>
    <t>16x</t>
  </si>
  <si>
    <t>14x</t>
  </si>
  <si>
    <t>18.5x</t>
  </si>
  <si>
    <t>16.5x</t>
  </si>
  <si>
    <t>Source: Factset, Thomson Reuters, Bloomberg</t>
  </si>
  <si>
    <t>As of Period 2007 - 2016</t>
  </si>
  <si>
    <t>Deals' Multiples of Wholesale / Retail Sector, European Acquisitions</t>
  </si>
  <si>
    <t>Price to Sales Ratio</t>
  </si>
  <si>
    <t>2.5x</t>
  </si>
  <si>
    <t>20x</t>
  </si>
  <si>
    <t>8x</t>
  </si>
  <si>
    <t>Price to Earnings Ratio</t>
  </si>
  <si>
    <t>EV / EBITDA</t>
  </si>
  <si>
    <t>Deals' Multiples of Acquisitions related to the Greek Market</t>
  </si>
  <si>
    <t>6-7x</t>
  </si>
  <si>
    <t>&lt;1x</t>
  </si>
  <si>
    <t>15-20x</t>
  </si>
  <si>
    <t>Source: Pitchbook</t>
  </si>
  <si>
    <t>Source: VRS (Valuation &amp; Research Specialists)</t>
  </si>
  <si>
    <t>Median EV/EBITDA Multiples by EV Under $25M</t>
  </si>
  <si>
    <t>Deals' Multiples</t>
  </si>
  <si>
    <t>8x-9x</t>
  </si>
  <si>
    <t>Median revenue multiples</t>
  </si>
  <si>
    <t>$0-$25 million</t>
  </si>
  <si>
    <t>$25-$250 million</t>
  </si>
  <si>
    <t>&gt; $250 million</t>
  </si>
  <si>
    <t>All sizes</t>
  </si>
  <si>
    <t>1.4x</t>
  </si>
  <si>
    <t>3.2x</t>
  </si>
  <si>
    <t>1.5x</t>
  </si>
  <si>
    <t>1.0x</t>
  </si>
  <si>
    <t>As of Q3 2016</t>
  </si>
  <si>
    <t>Average debt levels by EV</t>
  </si>
  <si>
    <t>ALPHA TRUST S.A.</t>
  </si>
  <si>
    <t>Mutual Funds / Investment Funds</t>
  </si>
  <si>
    <t xml:space="preserve">The EGM on 25/11/2016 approved a share capital increase via capitalization of retained earnings, a subsequent reverse split (1 new share for every 4 old shares) and finally, the return of capital to shareholders (EUR 0.64 per share). </t>
  </si>
  <si>
    <t>ARISTON EEPN</t>
  </si>
  <si>
    <t>Shipping Sector</t>
  </si>
  <si>
    <t>The share capital increase was fully covered by the parent company Revoil S.A. [Reuters Ticker: REVR.AT]</t>
  </si>
  <si>
    <t>ATRSR.AT</t>
  </si>
  <si>
    <t>BANK OF PIRAEUS CYPRUS</t>
  </si>
  <si>
    <t>Piraeus Bank [Reuters Ticker: BOPR.AT] sold to HMS an equity stake held in Bank of Piraeus Cyprus.</t>
  </si>
  <si>
    <t>BANK DEBT REFINANCING</t>
  </si>
  <si>
    <t>The Company proceeded with bank debt refinancing through the issuance of three bond loans (one of which convertible) from credit institutions in Greece.</t>
  </si>
  <si>
    <t>KORRES S.A.</t>
  </si>
  <si>
    <t>CALDERDALE TRADING (BACKYARD DESIGN IKE)</t>
  </si>
  <si>
    <t>December 27</t>
  </si>
  <si>
    <t>December 23</t>
  </si>
  <si>
    <t>KRRR.AT</t>
  </si>
  <si>
    <t>Communication Services</t>
  </si>
  <si>
    <t>Korres Natural Products S.A. acquired Calderdale Trading (parent company of Backyard Design IKE) with activities in the areas of communication services, graphic and industrial design.</t>
  </si>
  <si>
    <t>Hotels</t>
  </si>
  <si>
    <t>AMATHUS BEACH HOTEL</t>
  </si>
  <si>
    <t>LONDON &amp; REGIONAL GROUP</t>
  </si>
  <si>
    <t>London &amp; Regional Group, registered in UK, agreed to acquire Amathus Beach Hotel in Rhodes, Greece, from the company Leisure Holdings, registered in Luxembourg.</t>
  </si>
  <si>
    <t>Audiovisual S.A. proceeded with a share capital increase by an amount of ~EUR 5.06 million that was covered by Doson Investment Company.</t>
  </si>
  <si>
    <t>AUDIO VISUAL ENTERPRISES S.A.</t>
  </si>
  <si>
    <t>Entertainment Sector</t>
  </si>
  <si>
    <t>INLr.AT</t>
  </si>
  <si>
    <t>Gaming &amp; Lottery Sector</t>
  </si>
  <si>
    <t>INTRALOT S.A.</t>
  </si>
  <si>
    <t>The Company signed a syndicated loan of EUR 225 million with a group of Greek and international banks for the refinancing of its current debt obligations.</t>
  </si>
  <si>
    <t>Debt refinancing</t>
  </si>
  <si>
    <t>PAPERPACK S.A.</t>
  </si>
  <si>
    <t>PPCr.AT</t>
  </si>
  <si>
    <t>Paper Packaging Industry</t>
  </si>
  <si>
    <t>LOAN SECURITIZATION</t>
  </si>
  <si>
    <t>Financing - Strengthening of Liquidity</t>
  </si>
  <si>
    <t>ACBr.AT</t>
  </si>
  <si>
    <t>Alpha Bank proceeded with loan securitization of its SMEs portfolio with European Investment Bank and EBRD as counterparties.</t>
  </si>
  <si>
    <t>SHARE CAPITAL</t>
  </si>
  <si>
    <t>Flexible Packaging Industry</t>
  </si>
  <si>
    <t>FLEXOPACK INTERNATIONAL LIMITED</t>
  </si>
  <si>
    <t>The Company proceeded with a share capital increase of EUR 2 million that was fully covered by its parent company Flexopack S.A. [Reuters Ticker: FLXr.AT].</t>
  </si>
  <si>
    <t>December 20</t>
  </si>
  <si>
    <t>IONIAN HOTEL ENTERPRISES S.A.</t>
  </si>
  <si>
    <t>The Company signed a common bond loan of EUR 134 million with National Bank of Greece S.A. and NBG Malta Limited.</t>
  </si>
  <si>
    <t>VARANGIS S.A.</t>
  </si>
  <si>
    <t>VARr.AT</t>
  </si>
  <si>
    <t>Furniture and Decoration Products</t>
  </si>
  <si>
    <t>SECTOR /</t>
  </si>
  <si>
    <t>BUSINESS</t>
  </si>
  <si>
    <t>December 19</t>
  </si>
  <si>
    <t>The EGM approved the issuance of a bond loan amounting to EUR 3.5 million with 5-year maturity and interest rate of 3-month Euribor plus spread of 3.80%.</t>
  </si>
  <si>
    <t>FISCAL YEAR  2017</t>
  </si>
  <si>
    <t>UNIBIOS S.A.</t>
  </si>
  <si>
    <t>KBC GROUP</t>
  </si>
  <si>
    <t>UNITED BULGARIAN BANK A.D.</t>
  </si>
  <si>
    <t>SALE OF ASSETS (SHIP)</t>
  </si>
  <si>
    <t>December 12</t>
  </si>
  <si>
    <t>HOTEL ACQUISITION</t>
  </si>
  <si>
    <t>Energy Sector</t>
  </si>
  <si>
    <t>P.G. NIKAS S.A.</t>
  </si>
  <si>
    <t>RAVAGO</t>
  </si>
  <si>
    <t>PENTAPLAST</t>
  </si>
  <si>
    <t>DEBT RESTRUCTURING - ACQUISITION</t>
  </si>
  <si>
    <t>CHIPITA GROUP S.A.</t>
  </si>
  <si>
    <t>November 29</t>
  </si>
  <si>
    <t>ACQUISITION OF EQUITY STAKE</t>
  </si>
  <si>
    <t>MICHALIS SALLAS (INVESTOR)</t>
  </si>
  <si>
    <t>PAGKRITIA BANK S.A.</t>
  </si>
  <si>
    <t>November 28</t>
  </si>
  <si>
    <t>NG ENTERTAINMENT PERU S.A.C.</t>
  </si>
  <si>
    <t>INTRALOT ACTIVITIES IN PERU</t>
  </si>
  <si>
    <t>GRIVALIA PROPERTIES S.A.</t>
  </si>
  <si>
    <t>ARCADIA BUSINESS CENTER</t>
  </si>
  <si>
    <t>November 22</t>
  </si>
  <si>
    <t>US MARKET</t>
  </si>
  <si>
    <t>Valuation Factors for Large Stocks</t>
  </si>
  <si>
    <t>Price-to-sales</t>
  </si>
  <si>
    <t>Price-to-earnings</t>
  </si>
  <si>
    <t>EV-to-EBITDA</t>
  </si>
  <si>
    <t>Return-on-Equity</t>
  </si>
  <si>
    <t>Price-to-Book Value</t>
  </si>
  <si>
    <t>EV-to-Free Cash Flow</t>
  </si>
  <si>
    <t>3.8x</t>
  </si>
  <si>
    <t>2.8x</t>
  </si>
  <si>
    <t>8.3x</t>
  </si>
  <si>
    <t>22.5x</t>
  </si>
  <si>
    <t>2.3x</t>
  </si>
  <si>
    <t>DOMIKI KRITIS S.A.</t>
  </si>
  <si>
    <t>January 9</t>
  </si>
  <si>
    <t>MOTOR OIL S.A.</t>
  </si>
  <si>
    <t>LUKOIL CYPRUS LTD</t>
  </si>
  <si>
    <t>November 14</t>
  </si>
  <si>
    <t>TERNA ENERGY S.A.</t>
  </si>
  <si>
    <t>ACQUISITION OF ASSET</t>
  </si>
  <si>
    <t>WIND HELLAS S.A.</t>
  </si>
  <si>
    <t>October 31</t>
  </si>
  <si>
    <t>December 29</t>
  </si>
  <si>
    <t>October 27</t>
  </si>
  <si>
    <t>October 18</t>
  </si>
  <si>
    <t>PRIVATIZATION</t>
  </si>
  <si>
    <t>ACQUISITION - RESTRUCTURING</t>
  </si>
  <si>
    <t>DERASCO                        (VASILAKIS GROUP)</t>
  </si>
  <si>
    <t>HUNDAI HELLAS / AUTODEAL (DAVARIS GROUP)</t>
  </si>
  <si>
    <t>January 11</t>
  </si>
  <si>
    <t>January 10</t>
  </si>
  <si>
    <t>ENVITEC</t>
  </si>
  <si>
    <t>PROPERTY DEVELOPMENT</t>
  </si>
  <si>
    <t>DIMAND S.A.</t>
  </si>
  <si>
    <t>PAPASTRATOS BUILDINGS</t>
  </si>
  <si>
    <t>November 1</t>
  </si>
  <si>
    <t>October 7</t>
  </si>
  <si>
    <t>HELLENIC PETROLEUM</t>
  </si>
  <si>
    <t>October 6</t>
  </si>
  <si>
    <t>PLAY</t>
  </si>
  <si>
    <t>BA VIDRO</t>
  </si>
  <si>
    <t>October 11</t>
  </si>
  <si>
    <t>October 12</t>
  </si>
  <si>
    <t>October 5</t>
  </si>
  <si>
    <t>October 3</t>
  </si>
  <si>
    <t>MARFIN BANK BEOGRAD</t>
  </si>
  <si>
    <t>September 30</t>
  </si>
  <si>
    <t>October 26</t>
  </si>
  <si>
    <t>ADMIE</t>
  </si>
  <si>
    <t>UNITED KINGDOM MARKET</t>
  </si>
  <si>
    <t>INDICATIVE VALUATION MULTIPLES based on TRANSACTIONS</t>
  </si>
  <si>
    <t>January 12</t>
  </si>
  <si>
    <t>Provisional Agreement</t>
  </si>
  <si>
    <t xml:space="preserve"> Consumer Goods</t>
  </si>
  <si>
    <t>BOAr.AT</t>
  </si>
  <si>
    <t>Attica Bank S.A. plans to issue a EUR 380 million bond loan as a precautionary move for future liquidity needs. Greek government will be the guarantor of the bond loan and the Directorate General Competition of European Commission should approve it.</t>
  </si>
  <si>
    <t>Capital  Needs</t>
  </si>
  <si>
    <t>http://www.euro2day.gr/news/enterprises/article/1455704/attica-bank.html</t>
  </si>
  <si>
    <t>Retail Sector</t>
  </si>
  <si>
    <t>SOUROTI S.A.</t>
  </si>
  <si>
    <t>September 29</t>
  </si>
  <si>
    <t>CENERGY HOLDINGS S.A.</t>
  </si>
  <si>
    <t>CORINTH PIPEWORKS S.A., HELLENIC CABLE HOLDINGS S.A.</t>
  </si>
  <si>
    <t>Sept 26</t>
  </si>
  <si>
    <t>Sept 16</t>
  </si>
  <si>
    <t>Sept 15</t>
  </si>
  <si>
    <t>Oil Sector</t>
  </si>
  <si>
    <t>Over-the-counter Transaction</t>
  </si>
  <si>
    <t>HELLENIC SEAWAYS</t>
  </si>
  <si>
    <t>Passenger Ferry Sector</t>
  </si>
  <si>
    <t>Minos Lines spent EUR 30 million in the last 8 months to acquire the control of Hellenic Seeways. Company's  stake in share capital of Hellenic Seaways has reached 48% according to the last interim financial statement.</t>
  </si>
  <si>
    <t>Takeover Strategy</t>
  </si>
  <si>
    <t>Sept 12</t>
  </si>
  <si>
    <t>Industrial Machinery &amp; Equipment</t>
  </si>
  <si>
    <t>The subsidiary of General Commercial and Industrial S.A. [Reuters: GEBKA.AT], General Commercial of Northern Greece S.A., agreed the issuance of a EUR 700,000 bond loan, undertaken by Eurobank [Reuters: EURBR.AT] with a duration of 4 years.</t>
  </si>
  <si>
    <t>Sept 8</t>
  </si>
  <si>
    <t>Sept 3</t>
  </si>
  <si>
    <t>HORECALAND</t>
  </si>
  <si>
    <t>Sept 1</t>
  </si>
  <si>
    <t>The Board of Directors of OPAP S.A. approved an interim dividend to shareholders amounting to EUR 0.12  per share (EUR 0.102 after tax) or EUR 38.23 million.</t>
  </si>
  <si>
    <t>August 30</t>
  </si>
  <si>
    <t>EBNr.AT</t>
  </si>
  <si>
    <t>Environmental Sector</t>
  </si>
  <si>
    <t>The Extraordinary General Shareholders' Meeting of Envitec S.A approved a reverse split 2:1 reducing the number of total shares from 9,920,000 to 4,960,000.  Moreover, the company returned  EUR 5.36 million to shareholders.</t>
  </si>
  <si>
    <t>August 24</t>
  </si>
  <si>
    <t>January 18</t>
  </si>
  <si>
    <t>NATIONAL INSURANCE</t>
  </si>
  <si>
    <t>PEARL ISLAND</t>
  </si>
  <si>
    <t>January 17</t>
  </si>
  <si>
    <t>January 13</t>
  </si>
  <si>
    <t>SALE AUCTION</t>
  </si>
  <si>
    <t>January 24</t>
  </si>
  <si>
    <t>HELLENIC SEA WAYS (HSW)</t>
  </si>
  <si>
    <t>Disposal of assets</t>
  </si>
  <si>
    <t>Insurance</t>
  </si>
  <si>
    <t>An equity stake of 75% in National Insurance, held by National Bank, was placed in sale auction. The total valuation of National Insurance ranged between EUR 0.8-1.0 billion according to advisors involved in the corporate action.</t>
  </si>
  <si>
    <t>An equity stake of 50.8% in HSW, held by Piraeus Bank as well as Agapitos and Vardinogiannis families, was placed in sale auction. According to press reports, Minoan Lines of Grimaldi Group emerged as the most probable acquirer.</t>
  </si>
  <si>
    <t>Grivalia, via its subsidiary Grivalia Hospitality, was to acquire 60% in Pearl Island, Panama, from Dolphin Capital.</t>
  </si>
  <si>
    <t>Property Development (Residential Resort)</t>
  </si>
  <si>
    <t>TRANSFER OF CONTRACTS</t>
  </si>
  <si>
    <t>Deal due to liquidation of assets</t>
  </si>
  <si>
    <t>National Insurance agreed to underwrite existing insurance contracts issued by International Life, following the liquidation of the latter's assets.</t>
  </si>
  <si>
    <t>INTERNATIONAL LIFE</t>
  </si>
  <si>
    <t>The share capital increase was subscribed by 83.6% with the capital proceeds settling at EUR 20.125 million.</t>
  </si>
  <si>
    <t>Auto Dealers</t>
  </si>
  <si>
    <t>Debt &amp; Capital Restructuring</t>
  </si>
  <si>
    <t>The agreement took place among the Davaris Group (two companies - dealers of Hundai and KIA in Greece), the company Derasco of the Vasilakis Group, and the lending banks of the former. There would a significant haircut of the former's loans whereas Derasco would contribute capital of EUR 20 million thus assuming 70% control of the two companies.</t>
  </si>
  <si>
    <t>RIVULIS</t>
  </si>
  <si>
    <t>EURODRIP</t>
  </si>
  <si>
    <t>Consolidation</t>
  </si>
  <si>
    <t>Rivulis Irrigation Ltd based in Israel and Eurodrip SA based in Greece signed a merger agreement.</t>
  </si>
  <si>
    <t>Irrigation Systems</t>
  </si>
  <si>
    <t>EBNR.AT</t>
  </si>
  <si>
    <t>Envitec Technical and Environmental Projects SA agreed to absorb the subsidiaries Envitec Renewables and Saniprime</t>
  </si>
  <si>
    <t>The Extraordinary General Meeting of January 10, 2017, approved the issuance of common bond loans up to the amount of EUR 10 million.</t>
  </si>
  <si>
    <t>DKRR.AT</t>
  </si>
  <si>
    <t>Domiki Kritis signed an agreement with Alpha Bank SA [Reuters ticker: ACBR.AT] concerning a collateral-based bond loan amounting to EUR 3.1 million.</t>
  </si>
  <si>
    <t>Consumer      Non-Cyclicals</t>
  </si>
  <si>
    <t>Loulis Mills announced the signing of two bond loan agreements with 5-year maturity. The first amounted to EUR 30 million (lending banks: Alpha Bank, Eurobank and National Bank), whereas the second amounted to EUR 10 million (lender: European Bank for Reconstruction and Development - EBRD).</t>
  </si>
  <si>
    <t>MORR.AT</t>
  </si>
  <si>
    <t>Energy /                  Oil Refineries</t>
  </si>
  <si>
    <t>Coral SA, which is subsidiary of Motor Oil SA, acquired 100% of Lukoil Cyprus Ltd from Lukoil Europe Holdings BV (based in Amsterdam). Lukoil Cyprus Ltd operates a network of 31 fuel stations in Cyprus.</t>
  </si>
  <si>
    <t>Belgian company Ravago acquired Pentaplast, a Greek chemical company.</t>
  </si>
  <si>
    <t>Givenrise Investments Limited, belonging to Chipita Group of Companies, agreed to acquire P.G. Nikas via participation in the latter's share capital increase amounting up to EUR 23.3 million. This s part of a broader debt restructuring agreement between Nikas and the lending banks Alpha Bank, Eurobank and Attica Bank.</t>
  </si>
  <si>
    <t>VIRL.AT</t>
  </si>
  <si>
    <t>Water &amp; Energy Technologies</t>
  </si>
  <si>
    <t>The Extraordinary General Meeting approved the issuance of a convertible bond loan amounting up to EUR 2.34 million.</t>
  </si>
  <si>
    <t>Belgian Bank KBC (KBC Group) signed an agreement with National Bank of Greece or NBG [Reuters ticker: NBGR.AT] for the acquisition of 99.91% of United Bulgarian Bank AD and 100% of Interlease EAD. The total consideration of the deal settled at EUR 610 million.</t>
  </si>
  <si>
    <t>In the context of National Bank's restructuring plan</t>
  </si>
  <si>
    <t>In the context of Piraeus Bank's restructuring plan</t>
  </si>
  <si>
    <t>«NCH New Europe Property Fund II L.P.» and «NCH Balkan Fund L.P.» signed an agreement with Greece's HRADF for the acquisition of a 490,000 m2 property in Kassiopi of Corfu Island, Greece.</t>
  </si>
  <si>
    <t>Greek State's privatization action plan</t>
  </si>
  <si>
    <t>PROPERTY, CORFU ISLNAD, GREECE</t>
  </si>
  <si>
    <t>NCH GROUP</t>
  </si>
  <si>
    <t>REVOIL S.A.</t>
  </si>
  <si>
    <t>REVR.AT</t>
  </si>
  <si>
    <t>The convertible loan issued, accounted for EUR 7.4 million and was based on a fixed interest rate of 5%. Of the above amount, EUR 3.3 million concerned capitalization of the Company's debt obligations to third parties, whereas the net proceeds from the loan amounted to EUR 4.1 million approximately.</t>
  </si>
  <si>
    <t>Ariston EEPN, subsidiary of Revoil SA, announced the sale of a ship ("Blue Eternity", built in Japan in 1994 and with capacity of 45,741 tons) for a total consideration of USD 2.2 million.</t>
  </si>
  <si>
    <t>In the context of Alpha Bank's restructuring plan</t>
  </si>
  <si>
    <t>IONIAN HOTEL ENTERPRISES S.A. (ATHENS HILTON HOTEL)</t>
  </si>
  <si>
    <t>HOME HOLDINGS S.A.</t>
  </si>
  <si>
    <t>Home Holdings S.A. acquired 97.3% of Ionian Hotel Enterprises from Alpha Bank [Reuters ticker: ACBR.AT] for a total consideration of EUR 76.1 million or EUR 5.83 per share.</t>
  </si>
  <si>
    <t>FORMANO LTD</t>
  </si>
  <si>
    <t>QUEST SOLAR ABETE /                  QUEST SOLAR ALMYROU SA</t>
  </si>
  <si>
    <t>Quest Energy Properties SA (subsidiary of Quest Holdings, Reuters ticker: IQTR.AT] sold its two fully owned subsidiaries (active in solar renewable energy) Quest Solar and Quest Solar Almyrou to Formano Ltd for a total consideration of EUR 25.2 million.</t>
  </si>
  <si>
    <t>Group restructuring / Capital needs</t>
  </si>
  <si>
    <t>Galaxidi S.A. announced the acquisition of an aquaculture production company for a total consideration of EUR 635,000.</t>
  </si>
  <si>
    <t>Expansion of Operations</t>
  </si>
  <si>
    <t>GALAXIDI S.A.</t>
  </si>
  <si>
    <t>"LIMANAKI VOIOTIAS"</t>
  </si>
  <si>
    <t>GLXR.AT</t>
  </si>
  <si>
    <t>Wind Hellas S.A. announced that its share capital increase by EUR 25 million was fully subscribed by its shareholders.</t>
  </si>
  <si>
    <t>Elgeka S.A. [Reuters ticker: ELGR.AT] announced the sale of subsidiary company "Arivia" (owned by 90%) to an investment scheme led by "Southbridge Europe Mezzanine SICAR" fund.</t>
  </si>
  <si>
    <t>SOUTHBRIDGE EUROPE MEZZANINE SICAR</t>
  </si>
  <si>
    <t>ARIVIA</t>
  </si>
  <si>
    <t>Trade / Distributions / Representations</t>
  </si>
  <si>
    <t>According to a Memorandum of Understanding (MOU), Michalis Sallas (former Chairman of Piraeus Bank, Reuters ticker: BOPR.AT) would enter as strategic investor in the share capital of Pagkritia Bank SA.</t>
  </si>
  <si>
    <t>MICHALIS SALLAS (INVESTOR) / LYKTOS PARTICIPATIONS</t>
  </si>
  <si>
    <t>January 30</t>
  </si>
  <si>
    <t>J&amp;P AVAX GROUP</t>
  </si>
  <si>
    <t>VOLTERRA</t>
  </si>
  <si>
    <t>Electricity Provider</t>
  </si>
  <si>
    <t>J&amp;P Avax Group announced the acquisition of the remaining 50% of the share capital of Volterra S.A. (from Italian group Sorgenia) resulting into full ownership (100%) of the latter.</t>
  </si>
  <si>
    <t>TD Asset Management Inc. (based in Toronto, Canada) became significant shareholder of Bank of Cyprus [Reuters ticker: BACPY.PK] holding 5.24% of the latter's share capital.</t>
  </si>
  <si>
    <t>January 25</t>
  </si>
  <si>
    <t>TD ASSET MANAGEMENT</t>
  </si>
  <si>
    <t>BANK OF CYPRUS</t>
  </si>
  <si>
    <t>BACPY.PK</t>
  </si>
  <si>
    <t>Diversified Activities / Technology</t>
  </si>
  <si>
    <t>Michalis Sallas (former Chairman of Piraeus Bank, Reuters ticker: BOPR.AT) via Lyktos Participations S.A. entered as strategic investor in Pagkritia Bank SA, acquiring 21.50% of the latter's share capital.</t>
  </si>
  <si>
    <t>The Company announced that its convertible bond loan (as of 10/11/2016) was fully subscribed by EUR 1.335 million. The bond loan securities issued are not publicly traded.</t>
  </si>
  <si>
    <t>Cosmetics &amp; Pharmaceuticals</t>
  </si>
  <si>
    <t>The Company signed a 5-year common bond loan amounting to EUR 22.5 million with Piraeus Bank along with EFG Eurobank, Alpha Bank and National Bank.</t>
  </si>
  <si>
    <t>NG Entertainment Peru S.A.C. acquired 80% of Intralot's [Reuters ticker: INLR.AT] activities in Peru for USD 68.70 million. Intralot will continue to hold the remaining 20% of the Peruvian activities.</t>
  </si>
  <si>
    <t>Strategic Partnership</t>
  </si>
  <si>
    <t>Property Portfolio Expansion</t>
  </si>
  <si>
    <t>Grivalia acquired "Arcadia Business Centre" (with total area of 19,700 sq.m.) for EUR 14.3 million.</t>
  </si>
  <si>
    <t>Renewable Energy</t>
  </si>
  <si>
    <t>ELBR.AT</t>
  </si>
  <si>
    <t>ELVE acquired a photovoltaic park of 1.70 Mwp in South Greece for EUR 1,519,800.</t>
  </si>
  <si>
    <t>Agreed</t>
  </si>
  <si>
    <t>Investment Capital</t>
  </si>
  <si>
    <t>The Company agreed with EBRD and Piraeus Bank for the issuance of a bond loan amounting to EUR 60 million. The proceeds from the bond loan will utilized for RES investments in Central Greece.</t>
  </si>
  <si>
    <t>Property Development</t>
  </si>
  <si>
    <t>Dimand S.A. acquired the so-called "Papastratos buildings" located in Piraeus, Greece, from Papastratos controlled by the multinational Group Philip Morris.</t>
  </si>
  <si>
    <t>Mobile Telephony</t>
  </si>
  <si>
    <t>Following a successful bond issuance of EUR 250 million (based on 10% coupon rate), the major shareholders of Wind Hellas S.A. would proceed with a share capital increase amounting to EUR 25 million.</t>
  </si>
  <si>
    <t>APOLLO INVESTMENT HOLDCO</t>
  </si>
  <si>
    <t>PALR.AT</t>
  </si>
  <si>
    <t>ASTIR PALACE VOULIAGMENI S.A.</t>
  </si>
  <si>
    <t>Apollo Investment Holdco paid the amount of EUR 393 million for the acquisition of 90% of Astir Palace Vouliagmeni S.A.</t>
  </si>
  <si>
    <t>STATE GRID</t>
  </si>
  <si>
    <t>The Chinese company State Grid emerged as the largest bidder of ADMIE, offering EUR 320 million for an equity stake of 24%.</t>
  </si>
  <si>
    <t>MODIANO MARKET</t>
  </si>
  <si>
    <t>ONE OUTLET S.A.</t>
  </si>
  <si>
    <t>One Outlet S.A. was announced as the Preferred Bidder (EUR 1.9 million) by HRADF for the development of the property of Modiano Market in Thessaloniki, Greece. HRDAF holds 43.64% of the property.</t>
  </si>
  <si>
    <t>DAIOS and HELLAS HOLIDAY HOTELS</t>
  </si>
  <si>
    <t>DAIR.AT</t>
  </si>
  <si>
    <t>PLASTICS / HOTELS</t>
  </si>
  <si>
    <t>11.70 and                     63.92</t>
  </si>
  <si>
    <t>Daios Plastics S.A. and subsidiary company Hellas Holiday Hotels signed two bond loans of EUR 11.70 million and EUR 63.92 million respectively with Piraeus Bank, Alpha Bank and Eurobank.</t>
  </si>
  <si>
    <t xml:space="preserve">Yalco Constantinou S.A. [Reuters:YAL.AT] announced that it reached a provisional agreement for the sale of its Romanian subsidiary, as part of the restructuring process agreed with its lending banks, so that it can concentrate on its domestic activities. The transaction will amount to EUR 1.9 million and involve an unnamed buyer. </t>
  </si>
  <si>
    <t>Glass Manufacturers</t>
  </si>
  <si>
    <t>Restructuring Plan</t>
  </si>
  <si>
    <t>YIOULA</t>
  </si>
  <si>
    <t>Oil Refiners</t>
  </si>
  <si>
    <t>HEPR.AT</t>
  </si>
  <si>
    <t>The Company raised EUR 375 million through a 5-year bond loan offered to investors. The coupon rate settled at 4.875% and the bond issue was oversubscribed as total interest reached to EUR 700 million.</t>
  </si>
  <si>
    <t>REVOCATION OF SALE PROCESS</t>
  </si>
  <si>
    <t>Announcement</t>
  </si>
  <si>
    <t>The sale process of the Polish mobile telephony provider PLAY was cancelled as the offered price of EUR 3.5 billion was deemed as not satisfactory by the major shareholders Olympia Group (Panos Germanos) and Novator (an investment fund).</t>
  </si>
  <si>
    <t>Investment Needs</t>
  </si>
  <si>
    <t>The company issued a common bond loan with 7-year duration for an amount of EUR 3.5 million. The loan was covered by the NBG (National Bank) Group.</t>
  </si>
  <si>
    <t>EXPOBANK CZ A.S.</t>
  </si>
  <si>
    <t>According to press reports, Expobank CZ was to acquire 99% of Marfin Bank Beograd from Cyprus Popular Bank Public Co Ltd.</t>
  </si>
  <si>
    <t>According to press reports, following an extended due diligence stage, the Portuguese Group BA Vidro was to acquire the assets of the Greek based glass manufacturer Yioula S.A. for a total consideration of EUR 170 million.</t>
  </si>
  <si>
    <t>Sector Transaction</t>
  </si>
  <si>
    <t>SANI-IKOS GROUP</t>
  </si>
  <si>
    <t>CORFU CHANDRIS &amp; DASSIA CHANDRI (CHANDRIS GROUP)</t>
  </si>
  <si>
    <t>Sani-Ikos Group acquired two hotels from Chandris Group (Corfu Chandris and Dassia Chandris) for an undisclosed amount.</t>
  </si>
  <si>
    <t>EUROLIFE ERB LIFE INSURANCE S.A. / EUROLIFE ERB GENERAL INSURANCE</t>
  </si>
  <si>
    <t>Fairfax [Reuters: FFH.TO] increased its total position in Grivalia [Reuters: GRIR.AT] since two subsidiaries of the former bought 300,000 shares (0.3%) for a total consideration of EUR 2.04 million.</t>
  </si>
  <si>
    <t>Insurance / Real Estate</t>
  </si>
  <si>
    <t>AMOUNT         of DEAL</t>
  </si>
  <si>
    <t>House Market S.A. (IKEA), subsidiary of Fourlis S.A. [Reuters: FRLr.AT], issued a EUR  40 million bond loan, with a duration of 5 years. EBRD participated with 15% in the bond issue.</t>
  </si>
  <si>
    <t>Pharmaceuticals</t>
  </si>
  <si>
    <t>Coca-Cola HBC acquired a 15% stake of Souroti S.A. for a total consideration of EUR 1.7 million or EUR 0.71 per share.</t>
  </si>
  <si>
    <t>Cenergy Holdings S.A., subsidiary of Viohalco S.A. [Reuters: VIOH.BR], planned to absorb Viohalco's Greek based companies Corinth Pipeworks S.A. and Hellenic Cable Holdings S.A..</t>
  </si>
  <si>
    <t>Industry Consolidation / Corporate Action</t>
  </si>
  <si>
    <t>DOSON INVESMENTS COMPANY</t>
  </si>
  <si>
    <t>STRATEGIC PARTNERSHIP      / MERGER</t>
  </si>
  <si>
    <t>Sklavenitis and Carrefour Marinopoulos announced the completion of their strategic agreement. Sklavenitis would own 100% of the new entity created in the context of restructuring the almost defaulted Carrefour Marinopoulos.</t>
  </si>
  <si>
    <t>PARTICIPATION IN COMPANY</t>
  </si>
  <si>
    <t>First Dividend to Shareholders</t>
  </si>
  <si>
    <t>Return of Capital to Shareholders</t>
  </si>
  <si>
    <t>THRR.AT</t>
  </si>
  <si>
    <t>THRACE SARANTIS</t>
  </si>
  <si>
    <t>Plastic Manufacturers</t>
  </si>
  <si>
    <t>March 6</t>
  </si>
  <si>
    <t>The acquired shares correspond to a percentage of 50% of the paid in share capital of “THRACE SARANTIS S.A.” and were purchased for a total consideration of one million (1,000,000) Euros. Thrace Group holds 100% of the company after the acquisition.</t>
  </si>
  <si>
    <t>FRAPORT GREECE</t>
  </si>
  <si>
    <t>Airports</t>
  </si>
  <si>
    <t>Investment</t>
  </si>
  <si>
    <t>Fraport Greece, member of the German Group, announced the completion of share capital increase of EUR 620 million. The Company is the exclusive operator and manager of 14 airports in Greece under a long-term contract signed with the Greek State.</t>
  </si>
  <si>
    <t>Energy Storage Systems</t>
  </si>
  <si>
    <t>According to press reports, Systems Sunlight was considering, among other funding options, the issuance of a bond loan amounting to EUR 50 million.</t>
  </si>
  <si>
    <t>SYSTEMS SUNLIGHT S.A.</t>
  </si>
  <si>
    <t>THRACE GROUP S.A. (THRACE PLASTICS)</t>
  </si>
  <si>
    <t>100 - 200</t>
  </si>
  <si>
    <t>AEPI S.A.</t>
  </si>
  <si>
    <t>February 20</t>
  </si>
  <si>
    <t>OPAP was planning the issuance of a bond loan for an amount of EUR 100 - 200 million, depending on the market conditions.</t>
  </si>
  <si>
    <t>The Company was planning a share capital increase, in partnership with a strategic investor, for an amount of up to EUR 25 million, depending on the market conditions.</t>
  </si>
  <si>
    <t>Grivalia Properties announced the completion of its share capital increase by EUR 58 million of which EUR 30 million were paid in by the company Eurolife ERB AEAZ. The proceeds will be directed into investments of Grivalia's hotel activities under the name "Grivalia Hospitality S.A.".</t>
  </si>
  <si>
    <t>TAXIBEAT LTD</t>
  </si>
  <si>
    <t>MYTAXI of DAIMLER GROUP</t>
  </si>
  <si>
    <t>Transportation Services</t>
  </si>
  <si>
    <t>Mytaxi of German Daimler Group acquired 100% of Greek-based Taxibeat. According to press reports the consideration of the deal amounted to EUR 40 million.</t>
  </si>
  <si>
    <t>February 16</t>
  </si>
  <si>
    <t>PLAISIO S.A.</t>
  </si>
  <si>
    <t>Technology and Office Products' Retailers</t>
  </si>
  <si>
    <t>Plaisio was planning the issuance of a 5-year bond loan for an amount of EUR 6 million, depending on the market conditions.</t>
  </si>
  <si>
    <t>February 14</t>
  </si>
  <si>
    <t>AVIS S.A.</t>
  </si>
  <si>
    <t>Car Leasing Companies</t>
  </si>
  <si>
    <t>Disinvestment / Strategic Sale</t>
  </si>
  <si>
    <t>According to press reports, the sale auction was marked by the emergence of 8 non-binding offers for the acquisition of the company. The acquisition price is expected to reach EUR 250 million according to market sources.</t>
  </si>
  <si>
    <t>OPAP S.A. (Greek Organization of Football Prognostics)</t>
  </si>
  <si>
    <t>PROPERTIES ACQUISITION</t>
  </si>
  <si>
    <t>Grivalia Properties emerged as the highest bidder in a state sale auction concerning 16 properties of Zinon SA.</t>
  </si>
  <si>
    <t>February 8</t>
  </si>
  <si>
    <t>IFC, member of World Bank Group, agreed to issue a long-term loan facility, of EUR 50 million, to Grivalia Properties SA. The latter, being the largest real estate investor in Greece, would use the proceeds towards the improvement of energy efficiency in commercial properties.</t>
  </si>
  <si>
    <t>GRIVALIA PROPERTIES S.A. (PIRAEUS PORT PLAZA 1)</t>
  </si>
  <si>
    <t>Piraeus Port Plaza 1 (50% held by Grivalia Properties) would issue a bond loan of EUR 20 million in two series that will be covered by Piraeus Bank. The proceeds would be used for commercial property development in Piraeus Port.</t>
  </si>
  <si>
    <t>L'OREAL</t>
  </si>
  <si>
    <t>Cosmetics</t>
  </si>
  <si>
    <t>APIVITA S.A.</t>
  </si>
  <si>
    <t>According to press reports, French Group L'Oreal was considering the acquisition of Greek-based company Apivita for a price of EUR 20 million plus the assumption of total liabilities of EUR 30 million.</t>
  </si>
  <si>
    <t>ASTERAS 2020 (THEODOROS DOUZOGLOU)</t>
  </si>
  <si>
    <t>LITO HOTEL</t>
  </si>
  <si>
    <t>Investment Purposes</t>
  </si>
  <si>
    <t>Asteras 2020, belonging to the interests of Theodoros Douzoglou, acquired Lito Hotel, located in Mykonos Greece, from HRADF for a total consideration of EUR 16.9 million.</t>
  </si>
  <si>
    <t>GREEK IPOS (Initial Public Offerings)</t>
  </si>
  <si>
    <t>Year</t>
  </si>
  <si>
    <t>Number of IPOS</t>
  </si>
  <si>
    <t>TOTAL AMOUNT RAISED</t>
  </si>
  <si>
    <t>Source:  Hellenic Capital Market Commission</t>
  </si>
  <si>
    <t>Fairfax acquired 80% of the Eurolife from Eurobank Ergasias [Reuters: EURBR.AT] for a total consideration of EUR 324.7 million. Eurobank also collected EUR 34 million in dividends.</t>
  </si>
  <si>
    <t>The Annual Shareholders' Meeting of Perseus Specialty Foods S.A. approved a 5-year bond loan in order to restructure its debt obligations with Piraeus Bank [Reuters: BOPR.AT].</t>
  </si>
  <si>
    <t>POIH Investments Limited increased its equity stake in Hellenic Petroleum S.A. from 40.984% to 45.470% corresponding to a total of 13,708,404 common shares.</t>
  </si>
  <si>
    <t>MLS S.A. announced that on July 19 the trading of 400 common registered bond securities with a nominal value of EUR 10,000 per security will commence on the Alternative Market of the Athens Exchange, Greece. The maturity of the bond issue settled at 4 years and the coupon rate was set at 5.30%.</t>
  </si>
  <si>
    <t>The Board of Directors of Hellenic Republic Asset Development Fund (HRADF) declared Ferrovie Dello Stato Italiane SpA as the preferred investor for the sale of TRAINOSE SA. The offer price set at EUR 45 million.</t>
  </si>
  <si>
    <t>The European Commission approved the sale of 100% stake in 11 venture capital funds from NBG [Reuters: NBGR.AT] and NBGI to Deutsche Bank and Goldman Sachs. The initial agreement took place in February 2016.</t>
  </si>
  <si>
    <t>Quest Energy SA Mortgage, subsidiary of Quest Holdings SA [Reuters: IQTr.AT] sold its 50% stake in Anemopyli SA for EUR 2.2 million.</t>
  </si>
  <si>
    <t>Energy / Holding Companies</t>
  </si>
  <si>
    <t>GSO Special Situations Master Fund decreased its equity stake in Lamda Development by selling 1.1 million common shares of the listed company for EUR 4.675 million. After the transaction GSO Capital Partners L.P. held a 19.48% stake from 20.37% stake previously.</t>
  </si>
  <si>
    <t>NBG SA [Reuters: NBGr.AT] announced its participation in the share capital of TruckBird in the context of NBG Business Seeds program. TruckBird is a start-up which brings in contact import and export companies with transportation companies through the platform nestcargo.com.</t>
  </si>
  <si>
    <t>The Annual Shareholders' Meeting approved a bond issue for an amount of up to EUR 46.5 million face value.</t>
  </si>
  <si>
    <t>The Ordinary  Shareholders' General Meeting approved the issuance of a EUR 7 million bond.</t>
  </si>
  <si>
    <t>AFOI TROKOUDI ELTOP S.A.</t>
  </si>
  <si>
    <t>Interwood Xylemporia ATENE [Reuters: XYLR.AT] approved the share capital increase of its Greek-Scandinavian subsidiary, Elscan by EUR 150,000.</t>
  </si>
  <si>
    <t>Interwood Xylemporia ATENE [Reuters: XYLR.AT] approved the share capital increase of the wholly-owned unit ELTOP by EUR 500,000.</t>
  </si>
  <si>
    <t>Galaxidi Marine Farm S.A. announced the issuance of a 17-month common bond, with 5.25%% coupon, for an amount of EUR 1 million (via private placement to the company’s senior staff).</t>
  </si>
  <si>
    <t>The Shareholders' Meeting of Trastor S.A. approved the issue of a EUR 20 million bond loan which will be financed by Piraeus Bank [Reuters: BOPR.AT].</t>
  </si>
  <si>
    <t>The Shareholders' Meeting Trastor S.A. approved a share capital increase of EUR 24.08 million (based on preemptive rights) at a price of EUR 0.78 per share.</t>
  </si>
  <si>
    <t>Piraeus Bank [Reuters: BOPR.AT] announced the sale of a part of its subsidiary in Cyprus to HMS. Piraeus Bank was to continue holding 17.6% of its subsidiary.</t>
  </si>
  <si>
    <t xml:space="preserve">Doson Investments Company sold 270,000 shares of Motor Oil for a total consideration of EUR 2.65 million. </t>
  </si>
  <si>
    <t>Yalco Constantinou S.A. announced its participation to the newly founded company Horecaland. Yalco would participate with 60% in the latter's share capital of EUR 25,000  capital.</t>
  </si>
  <si>
    <t>Strategic Investment - Synergies</t>
  </si>
  <si>
    <t>Olympia Group of Companies acquired a 33.34% stake of SoftOne Technologies SA becoming the latter's largest shareholder.</t>
  </si>
  <si>
    <t>The Board of Directors of Flour Mills Kepenos SA approved the issuance of a EUR 4 million bond with maturity of 18 months, with Alpha Bank [Reuters: ACBR.AT] covering the total amount.</t>
  </si>
  <si>
    <t>FLOUR MILLS                KEPENOS S.A.</t>
  </si>
  <si>
    <t>Titan Cement Company S.A. [Reuters: TTNr.AT] issued via its subsidiary Titan Global Finance PLC a EUR 300 million bond of 5 year maturity and at an annual interest rate 3.5%. Total offers amounted to over EUR 1 billion.</t>
  </si>
  <si>
    <t>WERT RED SARL (VARDE PARTNERS)</t>
  </si>
  <si>
    <t>Piraeus Bank [Reuters: BOPR.AT] sold 33.8% stake in Trastor to Wert Red, a Luxembourg company wholly owned by Värde Partners which invests across a range of geographies and asset classes on behalf of private investment funds. As part of the deal, Wert Red will participate in a rights issue by Trastor.</t>
  </si>
  <si>
    <t>The share capital of Selonda Aquaculture S.A. increased by EUR 12.38 million following the contribution in kind (assets) from the absorbed entity Dias Aquaculture in the context of the merger agreed in June 2015 from the General Shareholders’ Meeting of Selonda.</t>
  </si>
  <si>
    <t>SHARE CAPITAL INCREASE (CONTRIBUTION IN KIND)</t>
  </si>
  <si>
    <t>The Shareholders' Meeting of Kleemann Hellas S.A. approved the issuance of ordinary bond loans of up to EUR 30 million.</t>
  </si>
  <si>
    <t>The Shareholders' Meeting of Mevgal S.A. approved a share capital increase of a EUR 10 million which will be financed by Delta S.A. and Hatzakis family.</t>
  </si>
  <si>
    <t>Lavipharm S.A. [Reuters: LPHr.AT] sold its 45% stake of Laboratoires Lavipharm to Emaro S.A.S. for a total consideration of EUR 1.1 million.</t>
  </si>
  <si>
    <t>Intralot announced the successful pricing -based on a rate of 6.75%- of a EUR 250 million program of senior notes due in 2021, through its subsidiary company Intralot Capital Luxembourg S.A..</t>
  </si>
  <si>
    <t>York Global Finance increased its equity stake in Terna Energy to 9.3% by exchanging bonds of EUR 0.65 million nomimal value with shares previously owned by  GEK Terna Holdings Real Estate Constructions S.A. [Reuters: HRMr.AT].</t>
  </si>
  <si>
    <t>The Greek legal authorities approved the liquidation of the Dias S.A.. Selonda S.A. will acquire 69€ million of Dias’ assets and 29.6€ million of Dias’ liabilities.</t>
  </si>
  <si>
    <t>Amount in EUR ( € )mn</t>
  </si>
  <si>
    <t>Strategic Investment &amp; Expansion</t>
  </si>
  <si>
    <t>OAKTREE CAPITAL MANAGEMENT</t>
  </si>
  <si>
    <t>SANI S.A. / IKOS S.A.</t>
  </si>
  <si>
    <t>US fund Oaktree Capital Management agreed to acquire majority stake in Sani SA and Ikos SA.</t>
  </si>
  <si>
    <t>Basketo Inc. acquired startup company "Your Greek Olive Oil".</t>
  </si>
  <si>
    <t>BASKETO INC.</t>
  </si>
  <si>
    <t>YOUR GREEK OLIVE OIL</t>
  </si>
  <si>
    <t>Synergies - Expansion</t>
  </si>
  <si>
    <t>In Progress (and Finally Realized)</t>
  </si>
  <si>
    <t>Signing of Agreement (and Finally Realized)</t>
  </si>
  <si>
    <t>March 22</t>
  </si>
  <si>
    <t>DIORAMA FUND (DECA INVESTMENTS)</t>
  </si>
  <si>
    <t>DAMAVAND S.A.</t>
  </si>
  <si>
    <t>Agriculture</t>
  </si>
  <si>
    <t>Diorama Investments Hellenic Growth Fund (of DECA Investments belonging to the interests of Dimitris Daskalopoulos) acquired a minority equity stake in Damavand SA for EUR 7 million.</t>
  </si>
  <si>
    <t>May 10</t>
  </si>
  <si>
    <t>Silk Road Capital successfully acquired Alpha Bank AD Skopje from Alpha Bank Group [Reuters: ACBr.AT].</t>
  </si>
  <si>
    <t>SILK ROAD CAPITAL</t>
  </si>
  <si>
    <t>ALPHA BANK SKOPJE A.D.</t>
  </si>
  <si>
    <t>INTERNET Q</t>
  </si>
  <si>
    <t>IT Sector</t>
  </si>
  <si>
    <t>Diorama Investments Sicar Fund (of DECA Investments belonging to the interests of Dimitris Daskalopoulos) acquired a minority equity stake in InternetQ SA for EUR 12 million.</t>
  </si>
  <si>
    <t>December 15</t>
  </si>
  <si>
    <t>Packaging Sector</t>
  </si>
  <si>
    <t>VIOKYT PACKAGING SA</t>
  </si>
  <si>
    <t>DUNAPACK</t>
  </si>
  <si>
    <t>Dunapack Mosburger GmbH, subsidiary of Prinzhorn Holding GmbH, acquired Viokyt Packaging.</t>
  </si>
  <si>
    <t>As of Year 2015</t>
  </si>
  <si>
    <t>Industry</t>
  </si>
  <si>
    <t>No. of</t>
  </si>
  <si>
    <t>Transactions</t>
  </si>
  <si>
    <t>Avg Trans.</t>
  </si>
  <si>
    <t>Size</t>
  </si>
  <si>
    <t>GBP million</t>
  </si>
  <si>
    <t>Average</t>
  </si>
  <si>
    <t>Revenue</t>
  </si>
  <si>
    <t>EBITDA</t>
  </si>
  <si>
    <t>EV/</t>
  </si>
  <si>
    <t>Consumer Discretionary</t>
  </si>
  <si>
    <t>Consumer Staples</t>
  </si>
  <si>
    <t>Financials (excl. banks)</t>
  </si>
  <si>
    <t>Healthcare</t>
  </si>
  <si>
    <t>Industrials</t>
  </si>
  <si>
    <t>Industrials - Services</t>
  </si>
  <si>
    <t>Utilities</t>
  </si>
  <si>
    <t xml:space="preserve">                   published by Business Valuation Benchmarks Ltd.</t>
  </si>
  <si>
    <t>Times</t>
  </si>
  <si>
    <t>(Private Companies)</t>
  </si>
  <si>
    <r>
      <rPr>
        <u/>
        <sz val="9"/>
        <color theme="1"/>
        <rFont val="Calibri"/>
        <family val="2"/>
        <charset val="161"/>
        <scheme val="minor"/>
      </rPr>
      <t>Note:</t>
    </r>
    <r>
      <rPr>
        <sz val="9"/>
        <color theme="1"/>
        <rFont val="Calibri"/>
        <family val="2"/>
        <charset val="161"/>
        <scheme val="minor"/>
      </rPr>
      <t xml:space="preserve">  The majority of transactions involved UK buyers (57% of total) as well as corporate buyers (84% of total).</t>
    </r>
  </si>
  <si>
    <r>
      <rPr>
        <u/>
        <sz val="9"/>
        <color theme="1"/>
        <rFont val="Calibri"/>
        <family val="2"/>
        <charset val="161"/>
        <scheme val="minor"/>
      </rPr>
      <t>Source:</t>
    </r>
    <r>
      <rPr>
        <sz val="9"/>
        <color theme="1"/>
        <rFont val="Calibri"/>
        <family val="2"/>
        <charset val="161"/>
        <scheme val="minor"/>
      </rPr>
      <t xml:space="preserve">  BVB Insights: Data and Analysis on UK Private Company Multiples, 2016 edition,</t>
    </r>
  </si>
  <si>
    <t>INDICATIVE VALUATION MULTIPLES &amp; FINANCIAL METRICS</t>
  </si>
  <si>
    <r>
      <rPr>
        <u/>
        <sz val="9"/>
        <color theme="1"/>
        <rFont val="Calibri"/>
        <family val="2"/>
        <charset val="161"/>
        <scheme val="minor"/>
      </rPr>
      <t>Note:</t>
    </r>
    <r>
      <rPr>
        <sz val="9"/>
        <color theme="1"/>
        <rFont val="Calibri"/>
        <family val="2"/>
        <charset val="161"/>
        <scheme val="minor"/>
      </rPr>
      <t xml:space="preserve">  n/a</t>
    </r>
  </si>
  <si>
    <r>
      <rPr>
        <u/>
        <sz val="9"/>
        <color theme="1"/>
        <rFont val="Calibri"/>
        <family val="2"/>
        <charset val="161"/>
        <scheme val="minor"/>
      </rPr>
      <t>Source:</t>
    </r>
    <r>
      <rPr>
        <sz val="9"/>
        <color theme="1"/>
        <rFont val="Calibri"/>
        <family val="2"/>
        <charset val="161"/>
        <scheme val="minor"/>
      </rPr>
      <t xml:space="preserve">  S&amp;P Global Market Intelligence, Mercer Capital's Bank Watch</t>
    </r>
  </si>
  <si>
    <t>Published in February 2017</t>
  </si>
  <si>
    <t>Asset Size</t>
  </si>
  <si>
    <t>US BANKING SECTOR</t>
  </si>
  <si>
    <t>Avg Price /</t>
  </si>
  <si>
    <t>Tang. Book</t>
  </si>
  <si>
    <t>LTM EPS</t>
  </si>
  <si>
    <t>Avg Total</t>
  </si>
  <si>
    <t>Return</t>
  </si>
  <si>
    <t>Avg</t>
  </si>
  <si>
    <t>%</t>
  </si>
  <si>
    <t>ROAA</t>
  </si>
  <si>
    <t>ROATCE</t>
  </si>
  <si>
    <t>Avg NPAs /</t>
  </si>
  <si>
    <t>Loans + ORE</t>
  </si>
  <si>
    <t>Total Group</t>
  </si>
  <si>
    <t>Less than $ 500 million</t>
  </si>
  <si>
    <t>$ 500 million - $ 1 billion</t>
  </si>
  <si>
    <t>$ 5 - $ 10 billion</t>
  </si>
  <si>
    <t>$ 1 - $ 5 billion</t>
  </si>
  <si>
    <t>$ 10 - $ 50 billion</t>
  </si>
  <si>
    <t>$ 50 billion +</t>
  </si>
  <si>
    <t>Margin</t>
  </si>
  <si>
    <t>GAMENET SPA</t>
  </si>
  <si>
    <t>INTRALOT ITALIA SPA (INTRALOT GROUP)</t>
  </si>
  <si>
    <t>Intralot Italia (member of Greek-based Intralot [Reuters: INLR.AT]) and Gamenet (of Trilantic Capital Partners Europe - TCP) completed their merger process according to a relevant announcement.</t>
  </si>
  <si>
    <t>July 26</t>
  </si>
  <si>
    <t>TICKETMASTER ENTERTAINMENT LLC</t>
  </si>
  <si>
    <t>TICKETHOUR</t>
  </si>
  <si>
    <t>Travel Services</t>
  </si>
  <si>
    <t>Ticketmaster expanded its presence in Europe and the Middle East with the acquisition of Tickethour, a Greek primary ticket outlet which also operates in Cyprus, the UK, Egypt, Norway, the Netherlands, Belgium, Qatar and the US.</t>
  </si>
  <si>
    <t>July 22</t>
  </si>
  <si>
    <t>DELTA CHEMICALS SA</t>
  </si>
  <si>
    <t>Belgian Group Ravago acquired the Greek company Delta Chamicals.</t>
  </si>
  <si>
    <t>Chemicals &amp; Plastics</t>
  </si>
  <si>
    <t>AFOI HIOTAKI</t>
  </si>
  <si>
    <t>Frozen Food Processors</t>
  </si>
  <si>
    <t xml:space="preserve">Dutch investment company Impala Invest BV acquired the Greek-based company "AFOI HIOTAKI" from Chania Bank. </t>
  </si>
  <si>
    <t>IMPALA INVESTMENT HOLDINGS</t>
  </si>
  <si>
    <t>August 2</t>
  </si>
  <si>
    <t>Ergo International AG (member of Munich Re) acquired the Greek based insurance company ATE Insurance from Piraeus Bank [Reuters: BOPr.AT].</t>
  </si>
  <si>
    <t>ERGO INTERNATIONAL AG</t>
  </si>
  <si>
    <t>ATE INSURANCE</t>
  </si>
  <si>
    <t>LAKONIKI TROFIMON</t>
  </si>
  <si>
    <t xml:space="preserve">Dutch investment company Impala Invest BV acquired the Greek-based company "LAKONIKI TROFIMON". </t>
  </si>
  <si>
    <t>PIRAEUS PORT PLAZA 1</t>
  </si>
  <si>
    <t>Grivalia Properties acquired Piraeus Port Plaza 1 from the real estate development company Dimand SA.</t>
  </si>
  <si>
    <t>PWC BUSINESS SOLUTIONS</t>
  </si>
  <si>
    <t>EUROBANK BUSINESS SERVICES</t>
  </si>
  <si>
    <t>Consulting Services</t>
  </si>
  <si>
    <t>PwC Business Solutions acquired the company Eurobank Business Services from Eurobank [Reuters: EURBR.AT].</t>
  </si>
  <si>
    <t>EXIN GROUP</t>
  </si>
  <si>
    <t>AIG HELLAS</t>
  </si>
  <si>
    <t>Italian Exin Group acquired an equity stake in AIG Hellas from AIG.</t>
  </si>
</sst>
</file>

<file path=xl/styles.xml><?xml version="1.0" encoding="utf-8"?>
<styleSheet xmlns="http://schemas.openxmlformats.org/spreadsheetml/2006/main">
  <numFmts count="7">
    <numFmt numFmtId="43" formatCode="_-* #,##0.00\ _€_-;\-* #,##0.00\ _€_-;_-* &quot;-&quot;??\ _€_-;_-@_-"/>
    <numFmt numFmtId="164" formatCode="_-* #,##0.00\ _Δ_ρ_χ_-;\-* #,##0.00\ _Δ_ρ_χ_-;_-* &quot;-&quot;??\ _Δ_ρ_χ_-;_-@_-"/>
    <numFmt numFmtId="165" formatCode="0.0"/>
    <numFmt numFmtId="166" formatCode="_-* #,##0.00\ [$€]_-;\-* #,##0.00\ [$€]_-;_-* &quot;-&quot;??\ [$€]_-;_-@_-"/>
    <numFmt numFmtId="167" formatCode="0.0%"/>
    <numFmt numFmtId="168" formatCode="_-* #,##0.0\ _€_-;\-* #,##0.0\ _€_-;_-* &quot;-&quot;??\ _€_-;_-@_-"/>
    <numFmt numFmtId="169" formatCode="_-* #,##0\ _€_-;\-* #,##0\ _€_-;_-* &quot;-&quot;??\ _€_-;_-@_-"/>
  </numFmts>
  <fonts count="41">
    <font>
      <sz val="11"/>
      <color theme="1"/>
      <name val="Calibri"/>
      <family val="2"/>
      <charset val="161"/>
      <scheme val="minor"/>
    </font>
    <font>
      <sz val="8"/>
      <color theme="1"/>
      <name val="Calibri"/>
      <family val="2"/>
      <charset val="161"/>
      <scheme val="minor"/>
    </font>
    <font>
      <b/>
      <sz val="10"/>
      <color theme="0"/>
      <name val="Calibri"/>
      <family val="2"/>
      <charset val="161"/>
      <scheme val="minor"/>
    </font>
    <font>
      <sz val="10"/>
      <color theme="1"/>
      <name val="Calibri"/>
      <family val="2"/>
      <charset val="161"/>
      <scheme val="minor"/>
    </font>
    <font>
      <b/>
      <sz val="10"/>
      <color theme="1"/>
      <name val="Calibri"/>
      <family val="2"/>
      <charset val="161"/>
      <scheme val="minor"/>
    </font>
    <font>
      <sz val="9"/>
      <color theme="1"/>
      <name val="Calibri"/>
      <family val="2"/>
      <charset val="161"/>
      <scheme val="minor"/>
    </font>
    <font>
      <b/>
      <sz val="10"/>
      <color rgb="FFC00000"/>
      <name val="Calibri"/>
      <family val="2"/>
      <charset val="161"/>
      <scheme val="minor"/>
    </font>
    <font>
      <u/>
      <sz val="11"/>
      <color theme="10"/>
      <name val="Calibri"/>
      <family val="2"/>
      <charset val="161"/>
    </font>
    <font>
      <sz val="10"/>
      <name val="Calibri"/>
      <family val="2"/>
      <charset val="161"/>
      <scheme val="minor"/>
    </font>
    <font>
      <b/>
      <sz val="10"/>
      <name val="Calibri"/>
      <family val="2"/>
      <charset val="161"/>
      <scheme val="minor"/>
    </font>
    <font>
      <sz val="9"/>
      <name val="Calibri"/>
      <family val="2"/>
      <charset val="161"/>
      <scheme val="minor"/>
    </font>
    <font>
      <b/>
      <sz val="9"/>
      <color rgb="FFC00000"/>
      <name val="Calibri"/>
      <family val="2"/>
      <charset val="161"/>
      <scheme val="minor"/>
    </font>
    <font>
      <sz val="8.5"/>
      <color theme="1"/>
      <name val="Calibri"/>
      <family val="2"/>
      <charset val="161"/>
      <scheme val="minor"/>
    </font>
    <font>
      <sz val="9"/>
      <color indexed="81"/>
      <name val="Tahoma"/>
      <family val="2"/>
      <charset val="161"/>
    </font>
    <font>
      <sz val="28"/>
      <color rgb="FF002060"/>
      <name val="Calibri"/>
      <family val="2"/>
      <charset val="161"/>
      <scheme val="minor"/>
    </font>
    <font>
      <sz val="11"/>
      <color theme="1"/>
      <name val="Calibri"/>
      <family val="2"/>
      <charset val="161"/>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2"/>
      <color rgb="FF548DD4"/>
      <name val="Calibri"/>
      <family val="2"/>
      <charset val="161"/>
      <scheme val="minor"/>
    </font>
    <font>
      <sz val="10"/>
      <name val="Arial"/>
      <family val="2"/>
      <charset val="161"/>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sz val="12"/>
      <color indexed="8"/>
      <name val="Calibri"/>
      <family val="2"/>
    </font>
    <font>
      <sz val="10"/>
      <name val="Arial Greek"/>
      <charset val="161"/>
    </font>
    <font>
      <u/>
      <sz val="10"/>
      <color indexed="12"/>
      <name val="Arial"/>
      <family val="2"/>
      <charset val="161"/>
    </font>
    <font>
      <b/>
      <sz val="11"/>
      <color theme="1"/>
      <name val="Calibri"/>
      <family val="2"/>
      <charset val="161"/>
      <scheme val="minor"/>
    </font>
    <font>
      <sz val="10"/>
      <color rgb="FFFF0000"/>
      <name val="Calibri"/>
      <family val="2"/>
      <charset val="161"/>
      <scheme val="minor"/>
    </font>
    <font>
      <sz val="18"/>
      <color rgb="FF0070C0"/>
      <name val="Calibri"/>
      <family val="2"/>
      <charset val="161"/>
      <scheme val="minor"/>
    </font>
    <font>
      <u/>
      <sz val="9"/>
      <color theme="10"/>
      <name val="Calibri"/>
      <family val="2"/>
      <charset val="161"/>
    </font>
    <font>
      <sz val="9"/>
      <name val="Calibri"/>
      <family val="2"/>
      <charset val="161"/>
    </font>
    <font>
      <u/>
      <sz val="9"/>
      <color theme="1"/>
      <name val="Calibri"/>
      <family val="2"/>
      <charset val="161"/>
      <scheme val="minor"/>
    </font>
    <font>
      <u/>
      <sz val="8"/>
      <color theme="10"/>
      <name val="Calibri"/>
      <family val="2"/>
      <charset val="161"/>
    </font>
    <font>
      <u/>
      <sz val="8"/>
      <color theme="10"/>
      <name val="Calibri"/>
      <family val="2"/>
      <charset val="161"/>
      <scheme val="minor"/>
    </font>
    <font>
      <sz val="8"/>
      <name val="Calibri"/>
      <family val="2"/>
      <charset val="161"/>
      <scheme val="minor"/>
    </font>
  </fonts>
  <fills count="1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theme="4" tint="0.39997558519241921"/>
        <bgColor indexed="64"/>
      </patternFill>
    </fill>
    <fill>
      <patternFill patternType="solid">
        <fgColor rgb="FFFFFF99"/>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FFFF66"/>
        <bgColor indexed="64"/>
      </patternFill>
    </fill>
    <fill>
      <patternFill patternType="solid">
        <fgColor theme="4" tint="0.59999389629810485"/>
        <bgColor indexed="64"/>
      </patternFill>
    </fill>
    <fill>
      <patternFill patternType="solid">
        <fgColor rgb="FF92D050"/>
        <bgColor indexed="64"/>
      </patternFill>
    </fill>
  </fills>
  <borders count="7">
    <border>
      <left/>
      <right/>
      <top/>
      <bottom/>
      <diagonal/>
    </border>
    <border>
      <left/>
      <right/>
      <top style="thin">
        <color indexed="64"/>
      </top>
      <bottom/>
      <diagonal/>
    </border>
    <border>
      <left/>
      <right/>
      <top/>
      <bottom style="thin">
        <color indexed="64"/>
      </bottom>
      <diagonal/>
    </border>
    <border>
      <left/>
      <right/>
      <top style="dotted">
        <color auto="1"/>
      </top>
      <bottom style="dotted">
        <color auto="1"/>
      </bottom>
      <diagonal/>
    </border>
    <border>
      <left/>
      <right/>
      <top/>
      <bottom style="dotted">
        <color auto="1"/>
      </bottom>
      <diagonal/>
    </border>
    <border>
      <left/>
      <right/>
      <top style="dotted">
        <color auto="1"/>
      </top>
      <bottom/>
      <diagonal/>
    </border>
    <border>
      <left/>
      <right/>
      <top style="thin">
        <color indexed="64"/>
      </top>
      <bottom style="thin">
        <color indexed="64"/>
      </bottom>
      <diagonal/>
    </border>
  </borders>
  <cellStyleXfs count="32">
    <xf numFmtId="0" fontId="0" fillId="0" borderId="0"/>
    <xf numFmtId="0" fontId="7" fillId="0" borderId="0" applyNumberFormat="0" applyFill="0" applyBorder="0" applyAlignment="0" applyProtection="0">
      <alignment vertical="top"/>
      <protection locked="0"/>
    </xf>
    <xf numFmtId="0" fontId="16" fillId="0" borderId="0"/>
    <xf numFmtId="164" fontId="21" fillId="0" borderId="0" applyFont="0" applyFill="0" applyBorder="0" applyAlignment="0" applyProtection="0"/>
    <xf numFmtId="0" fontId="15" fillId="0" borderId="0"/>
    <xf numFmtId="0" fontId="22" fillId="0" borderId="0">
      <alignment horizontal="center" vertical="top"/>
    </xf>
    <xf numFmtId="0" fontId="23" fillId="0" borderId="0">
      <alignment horizontal="left" vertical="top"/>
    </xf>
    <xf numFmtId="0" fontId="24" fillId="0" borderId="0">
      <alignment horizontal="right" vertical="top"/>
    </xf>
    <xf numFmtId="0" fontId="25" fillId="0" borderId="0">
      <alignment horizontal="left" vertical="top"/>
    </xf>
    <xf numFmtId="0" fontId="25" fillId="0" borderId="0">
      <alignment horizontal="right" vertical="top"/>
    </xf>
    <xf numFmtId="0" fontId="26" fillId="0" borderId="0">
      <alignment horizontal="left" vertical="top"/>
    </xf>
    <xf numFmtId="0" fontId="24" fillId="0" borderId="0">
      <alignment horizontal="left" vertical="top"/>
    </xf>
    <xf numFmtId="0" fontId="24" fillId="0" borderId="0">
      <alignment horizontal="right" vertical="top"/>
    </xf>
    <xf numFmtId="0" fontId="24" fillId="0" borderId="0">
      <alignment horizontal="right" vertical="top"/>
    </xf>
    <xf numFmtId="0" fontId="24" fillId="0" borderId="0">
      <alignment horizontal="right" vertical="top"/>
    </xf>
    <xf numFmtId="0" fontId="27" fillId="0" borderId="0">
      <alignment horizontal="left" vertical="top"/>
    </xf>
    <xf numFmtId="0" fontId="21" fillId="0" borderId="0"/>
    <xf numFmtId="0" fontId="21" fillId="0" borderId="0">
      <alignment vertical="top"/>
    </xf>
    <xf numFmtId="0" fontId="15" fillId="0" borderId="0"/>
    <xf numFmtId="0" fontId="28" fillId="0" borderId="0"/>
    <xf numFmtId="9" fontId="29" fillId="0" borderId="0" applyFont="0" applyFill="0" applyBorder="0" applyAlignment="0" applyProtection="0"/>
    <xf numFmtId="9" fontId="30" fillId="0" borderId="0" applyFont="0" applyFill="0" applyBorder="0" applyAlignment="0" applyProtection="0"/>
    <xf numFmtId="9" fontId="29" fillId="0" borderId="0" applyFont="0" applyFill="0" applyBorder="0" applyAlignment="0" applyProtection="0"/>
    <xf numFmtId="0" fontId="31" fillId="0" borderId="0" applyNumberFormat="0" applyFill="0" applyBorder="0" applyAlignment="0" applyProtection="0">
      <alignment vertical="top"/>
      <protection locked="0"/>
    </xf>
    <xf numFmtId="166" fontId="21" fillId="0" borderId="0" applyFont="0" applyFill="0" applyBorder="0" applyAlignment="0" applyProtection="0"/>
    <xf numFmtId="0" fontId="21" fillId="0" borderId="0"/>
    <xf numFmtId="0" fontId="21" fillId="0" borderId="0"/>
    <xf numFmtId="43"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cellStyleXfs>
  <cellXfs count="208">
    <xf numFmtId="0" fontId="0" fillId="0" borderId="0" xfId="0"/>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1"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3" xfId="0" applyFont="1" applyFill="1" applyBorder="1" applyAlignment="1">
      <alignment horizontal="center" vertical="center" wrapText="1"/>
    </xf>
    <xf numFmtId="0" fontId="3" fillId="0" borderId="0" xfId="0" applyFont="1" applyAlignment="1">
      <alignment horizontal="center" vertical="center" wrapText="1"/>
    </xf>
    <xf numFmtId="0" fontId="3" fillId="3" borderId="0"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0" borderId="0" xfId="0" applyFont="1" applyAlignment="1">
      <alignment horizontal="center" vertical="center" wrapText="1"/>
    </xf>
    <xf numFmtId="0" fontId="9" fillId="4"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5" fillId="3" borderId="3" xfId="0" quotePrefix="1" applyFont="1" applyFill="1" applyBorder="1" applyAlignment="1">
      <alignment horizontal="center" vertical="center" wrapText="1"/>
    </xf>
    <xf numFmtId="0" fontId="3" fillId="2"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4" fontId="3" fillId="4" borderId="3" xfId="0" applyNumberFormat="1" applyFont="1" applyFill="1" applyBorder="1" applyAlignment="1">
      <alignment horizontal="center" vertical="center" wrapText="1"/>
    </xf>
    <xf numFmtId="4" fontId="6" fillId="5" borderId="3" xfId="0" applyNumberFormat="1" applyFont="1" applyFill="1" applyBorder="1" applyAlignment="1">
      <alignment horizontal="center" vertical="center" wrapText="1"/>
    </xf>
    <xf numFmtId="4" fontId="8" fillId="4" borderId="3" xfId="0" applyNumberFormat="1" applyFont="1" applyFill="1" applyBorder="1" applyAlignment="1">
      <alignment horizontal="center" vertical="center" wrapText="1"/>
    </xf>
    <xf numFmtId="4" fontId="3" fillId="2" borderId="0" xfId="0" applyNumberFormat="1" applyFont="1" applyFill="1" applyAlignment="1">
      <alignment horizontal="center" vertical="center" wrapText="1"/>
    </xf>
    <xf numFmtId="4" fontId="11" fillId="5" borderId="3" xfId="0" applyNumberFormat="1" applyFont="1" applyFill="1" applyBorder="1" applyAlignment="1">
      <alignment horizontal="center" vertical="center" wrapText="1"/>
    </xf>
    <xf numFmtId="0" fontId="3" fillId="3" borderId="3" xfId="0" applyFont="1" applyFill="1" applyBorder="1" applyAlignment="1">
      <alignment horizontal="left"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2" borderId="0" xfId="0" applyFont="1" applyFill="1" applyBorder="1" applyAlignment="1">
      <alignment horizontal="left" vertical="center"/>
    </xf>
    <xf numFmtId="0" fontId="4" fillId="3" borderId="3" xfId="0" applyFont="1" applyFill="1" applyBorder="1" applyAlignment="1">
      <alignment horizontal="center" vertical="center" wrapText="1"/>
    </xf>
    <xf numFmtId="4" fontId="3" fillId="3" borderId="3" xfId="0" applyNumberFormat="1" applyFont="1" applyFill="1" applyBorder="1" applyAlignment="1">
      <alignment horizontal="center" vertical="center" wrapText="1"/>
    </xf>
    <xf numFmtId="4" fontId="8" fillId="7"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4" fillId="4" borderId="0" xfId="0" applyFont="1" applyFill="1" applyAlignment="1">
      <alignment horizontal="left" vertical="center"/>
    </xf>
    <xf numFmtId="0" fontId="3" fillId="4" borderId="0" xfId="0" applyFont="1" applyFill="1" applyAlignment="1">
      <alignment horizontal="center" vertical="center" wrapText="1"/>
    </xf>
    <xf numFmtId="0" fontId="1" fillId="4" borderId="0" xfId="0" applyFont="1" applyFill="1" applyAlignment="1">
      <alignment horizontal="center" vertical="center" wrapText="1"/>
    </xf>
    <xf numFmtId="0" fontId="16" fillId="0" borderId="0" xfId="2" applyFont="1"/>
    <xf numFmtId="0" fontId="16" fillId="0" borderId="0" xfId="2" applyFont="1" applyAlignment="1">
      <alignment horizontal="center"/>
    </xf>
    <xf numFmtId="0" fontId="17" fillId="0" borderId="0" xfId="2" applyFont="1" applyAlignment="1">
      <alignment horizontal="right"/>
    </xf>
    <xf numFmtId="0" fontId="18" fillId="0" borderId="0" xfId="2" applyFont="1"/>
    <xf numFmtId="0" fontId="18" fillId="0" borderId="0" xfId="2" applyFont="1" applyAlignment="1">
      <alignment horizontal="center"/>
    </xf>
    <xf numFmtId="0" fontId="19" fillId="0" borderId="0" xfId="2" applyFont="1" applyAlignment="1">
      <alignment horizontal="right"/>
    </xf>
    <xf numFmtId="0" fontId="16" fillId="4" borderId="0" xfId="2" applyFont="1" applyFill="1" applyAlignment="1">
      <alignment horizontal="center"/>
    </xf>
    <xf numFmtId="0" fontId="20" fillId="4" borderId="0" xfId="2" applyFont="1" applyFill="1" applyAlignment="1"/>
    <xf numFmtId="49" fontId="0" fillId="0" borderId="0" xfId="0" quotePrefix="1" applyNumberFormat="1"/>
    <xf numFmtId="49" fontId="0" fillId="0" borderId="0" xfId="0" applyNumberFormat="1"/>
    <xf numFmtId="14" fontId="0" fillId="0" borderId="0" xfId="0" applyNumberFormat="1"/>
    <xf numFmtId="4" fontId="6" fillId="5" borderId="4"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4" fontId="3" fillId="4"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4" fontId="5" fillId="4" borderId="3" xfId="0" applyNumberFormat="1" applyFont="1" applyFill="1" applyBorder="1" applyAlignment="1">
      <alignment horizontal="center" vertical="center" wrapText="1"/>
    </xf>
    <xf numFmtId="0" fontId="10" fillId="3" borderId="3" xfId="0" applyFont="1" applyFill="1" applyBorder="1" applyAlignment="1">
      <alignment vertical="center"/>
    </xf>
    <xf numFmtId="0" fontId="8" fillId="3" borderId="0" xfId="0" applyFont="1" applyFill="1" applyAlignment="1">
      <alignment horizontal="center" vertical="center" wrapText="1"/>
    </xf>
    <xf numFmtId="0" fontId="10" fillId="3" borderId="3" xfId="0" applyFont="1" applyFill="1" applyBorder="1" applyAlignment="1">
      <alignment horizontal="center" vertical="center"/>
    </xf>
    <xf numFmtId="0" fontId="0" fillId="3" borderId="0" xfId="0" applyFill="1"/>
    <xf numFmtId="0" fontId="32" fillId="3" borderId="0" xfId="0" applyFont="1" applyFill="1"/>
    <xf numFmtId="0" fontId="0" fillId="3" borderId="1" xfId="0" applyFill="1" applyBorder="1"/>
    <xf numFmtId="0" fontId="0" fillId="3" borderId="0" xfId="0" applyFill="1" applyBorder="1"/>
    <xf numFmtId="0" fontId="0" fillId="3" borderId="2" xfId="0" applyFill="1" applyBorder="1"/>
    <xf numFmtId="0" fontId="33" fillId="3" borderId="0" xfId="0" applyFont="1" applyFill="1" applyAlignment="1">
      <alignment horizontal="center" vertical="center" wrapText="1"/>
    </xf>
    <xf numFmtId="0" fontId="33" fillId="0" borderId="0" xfId="0" applyFont="1" applyAlignment="1">
      <alignment horizontal="center" vertical="center" wrapText="1"/>
    </xf>
    <xf numFmtId="2" fontId="6" fillId="5" borderId="3"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2" fontId="6" fillId="5" borderId="5"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2" fontId="3" fillId="4" borderId="5" xfId="0" applyNumberFormat="1" applyFont="1" applyFill="1" applyBorder="1" applyAlignment="1">
      <alignment horizontal="center" vertical="center" wrapText="1"/>
    </xf>
    <xf numFmtId="2" fontId="3" fillId="4" borderId="3"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16" fontId="3" fillId="3" borderId="3" xfId="0" applyNumberFormat="1"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0" fontId="3" fillId="0" borderId="0" xfId="0" applyFont="1"/>
    <xf numFmtId="0" fontId="3" fillId="10" borderId="0" xfId="0" applyFont="1" applyFill="1" applyBorder="1"/>
    <xf numFmtId="0" fontId="3" fillId="10" borderId="0" xfId="0" applyFont="1" applyFill="1" applyBorder="1" applyAlignment="1">
      <alignment horizontal="center" vertical="center"/>
    </xf>
    <xf numFmtId="3" fontId="3" fillId="10" borderId="0" xfId="0" applyNumberFormat="1" applyFont="1" applyFill="1" applyBorder="1" applyAlignment="1">
      <alignment horizontal="center" vertical="center"/>
    </xf>
    <xf numFmtId="0" fontId="3" fillId="10" borderId="0" xfId="0" applyFont="1" applyFill="1" applyBorder="1" applyAlignment="1">
      <alignment horizontal="right"/>
    </xf>
    <xf numFmtId="0" fontId="3" fillId="10" borderId="2" xfId="0" applyFont="1" applyFill="1" applyBorder="1"/>
    <xf numFmtId="0" fontId="3" fillId="10" borderId="2" xfId="0" applyFont="1" applyFill="1" applyBorder="1" applyAlignment="1">
      <alignment horizontal="center" vertical="center"/>
    </xf>
    <xf numFmtId="3" fontId="3" fillId="10" borderId="2" xfId="0" applyNumberFormat="1" applyFont="1" applyFill="1" applyBorder="1" applyAlignment="1">
      <alignment horizontal="center" vertical="center"/>
    </xf>
    <xf numFmtId="0" fontId="4" fillId="0" borderId="0" xfId="0" applyFont="1"/>
    <xf numFmtId="0" fontId="4" fillId="10" borderId="6" xfId="0" applyFont="1" applyFill="1" applyBorder="1"/>
    <xf numFmtId="0" fontId="4" fillId="10" borderId="6" xfId="0" applyFont="1" applyFill="1" applyBorder="1" applyAlignment="1">
      <alignment horizontal="right"/>
    </xf>
    <xf numFmtId="0" fontId="3" fillId="10" borderId="0" xfId="0" applyFont="1" applyFill="1" applyBorder="1" applyAlignment="1">
      <alignment horizontal="left" vertical="center"/>
    </xf>
    <xf numFmtId="0" fontId="3" fillId="10" borderId="2" xfId="0" applyFont="1" applyFill="1" applyBorder="1" applyAlignment="1">
      <alignment horizontal="left" vertical="center"/>
    </xf>
    <xf numFmtId="0" fontId="3" fillId="10" borderId="0" xfId="0" applyFont="1" applyFill="1" applyBorder="1" applyAlignment="1">
      <alignment horizontal="left"/>
    </xf>
    <xf numFmtId="0" fontId="3" fillId="10" borderId="2" xfId="0" applyFont="1" applyFill="1" applyBorder="1" applyAlignment="1">
      <alignment horizontal="right"/>
    </xf>
    <xf numFmtId="0" fontId="3" fillId="10" borderId="0" xfId="0" applyFont="1" applyFill="1" applyBorder="1" applyAlignment="1">
      <alignment horizontal="center"/>
    </xf>
    <xf numFmtId="10" fontId="3" fillId="10" borderId="0" xfId="0" applyNumberFormat="1" applyFont="1" applyFill="1" applyBorder="1" applyAlignment="1">
      <alignment horizontal="center"/>
    </xf>
    <xf numFmtId="10" fontId="3" fillId="10" borderId="2" xfId="0" applyNumberFormat="1" applyFont="1" applyFill="1" applyBorder="1" applyAlignment="1">
      <alignment horizontal="center"/>
    </xf>
    <xf numFmtId="0" fontId="34" fillId="11" borderId="0" xfId="0" applyFont="1" applyFill="1" applyAlignment="1">
      <alignment horizontal="left" vertical="center"/>
    </xf>
    <xf numFmtId="0" fontId="1" fillId="11" borderId="0" xfId="0" applyFont="1" applyFill="1" applyAlignment="1">
      <alignment horizontal="center" vertical="center" wrapText="1"/>
    </xf>
    <xf numFmtId="0" fontId="3" fillId="11" borderId="0" xfId="0" applyFont="1" applyFill="1" applyAlignment="1">
      <alignment horizontal="center" vertical="center" wrapText="1"/>
    </xf>
    <xf numFmtId="0" fontId="3" fillId="0" borderId="3" xfId="0" applyFont="1" applyBorder="1" applyAlignment="1">
      <alignment horizontal="center" vertical="center" wrapText="1"/>
    </xf>
    <xf numFmtId="0" fontId="4" fillId="12" borderId="6" xfId="0" applyFont="1" applyFill="1" applyBorder="1" applyAlignment="1">
      <alignment horizontal="center" vertical="center"/>
    </xf>
    <xf numFmtId="0" fontId="3" fillId="12" borderId="0" xfId="0" applyFont="1" applyFill="1" applyBorder="1" applyAlignment="1">
      <alignment horizontal="center" vertical="center"/>
    </xf>
    <xf numFmtId="3" fontId="3" fillId="12" borderId="0" xfId="0" applyNumberFormat="1" applyFont="1" applyFill="1" applyBorder="1" applyAlignment="1">
      <alignment horizontal="center" vertical="center"/>
    </xf>
    <xf numFmtId="0" fontId="3" fillId="12" borderId="2" xfId="0" applyFont="1" applyFill="1" applyBorder="1" applyAlignment="1">
      <alignment horizontal="center" vertical="center"/>
    </xf>
    <xf numFmtId="3" fontId="3" fillId="12" borderId="2" xfId="0" applyNumberFormat="1" applyFont="1" applyFill="1" applyBorder="1" applyAlignment="1">
      <alignment horizontal="center" vertical="center"/>
    </xf>
    <xf numFmtId="10" fontId="3" fillId="12" borderId="0" xfId="0" applyNumberFormat="1" applyFont="1" applyFill="1" applyBorder="1" applyAlignment="1">
      <alignment horizontal="center" vertical="center"/>
    </xf>
    <xf numFmtId="0" fontId="7" fillId="0" borderId="0" xfId="1" applyAlignment="1" applyProtection="1">
      <alignment horizontal="center" vertical="center" wrapText="1"/>
    </xf>
    <xf numFmtId="0" fontId="35" fillId="8" borderId="0" xfId="1" applyFont="1" applyFill="1" applyAlignment="1" applyProtection="1">
      <alignment horizontal="center" vertical="center" wrapText="1"/>
    </xf>
    <xf numFmtId="0" fontId="6" fillId="14" borderId="0" xfId="0" applyFont="1" applyFill="1"/>
    <xf numFmtId="0" fontId="6" fillId="14" borderId="0" xfId="0" applyFont="1" applyFill="1" applyAlignment="1">
      <alignment horizontal="right" vertical="center"/>
    </xf>
    <xf numFmtId="4" fontId="3" fillId="4" borderId="0" xfId="0" applyNumberFormat="1" applyFont="1" applyFill="1" applyBorder="1" applyAlignment="1">
      <alignment horizontal="center" vertical="center" wrapText="1"/>
    </xf>
    <xf numFmtId="0" fontId="11" fillId="13" borderId="0" xfId="0" applyFont="1" applyFill="1" applyAlignment="1">
      <alignment horizontal="center" vertical="center" wrapText="1"/>
    </xf>
    <xf numFmtId="0" fontId="35" fillId="0" borderId="0" xfId="1" applyFont="1" applyAlignment="1" applyProtection="1">
      <alignment horizontal="center" vertical="center" wrapText="1"/>
    </xf>
    <xf numFmtId="0" fontId="10" fillId="0" borderId="0" xfId="0" applyFont="1" applyAlignment="1">
      <alignment horizontal="center" vertical="center" wrapText="1"/>
    </xf>
    <xf numFmtId="0" fontId="8" fillId="5" borderId="3" xfId="0" applyFont="1" applyFill="1" applyBorder="1" applyAlignment="1">
      <alignment horizontal="center" vertical="center" wrapText="1"/>
    </xf>
    <xf numFmtId="0" fontId="16" fillId="0" borderId="0" xfId="2" applyFont="1" applyAlignment="1">
      <alignment horizontal="center" vertical="center" wrapText="1"/>
    </xf>
    <xf numFmtId="0" fontId="17" fillId="4" borderId="1" xfId="2" applyFont="1" applyFill="1" applyBorder="1" applyAlignment="1">
      <alignment vertical="center" wrapText="1"/>
    </xf>
    <xf numFmtId="0" fontId="17" fillId="4" borderId="1" xfId="2" applyFont="1" applyFill="1" applyBorder="1" applyAlignment="1">
      <alignment horizontal="center" vertical="center" wrapText="1"/>
    </xf>
    <xf numFmtId="3" fontId="17" fillId="4" borderId="1" xfId="2" applyNumberFormat="1" applyFont="1" applyFill="1" applyBorder="1" applyAlignment="1">
      <alignment horizontal="center" vertical="center" wrapText="1"/>
    </xf>
    <xf numFmtId="0" fontId="16" fillId="0" borderId="0" xfId="2" applyFont="1" applyAlignment="1">
      <alignment vertical="center" wrapText="1"/>
    </xf>
    <xf numFmtId="0" fontId="17" fillId="4" borderId="0" xfId="2" applyFont="1" applyFill="1" applyBorder="1" applyAlignment="1">
      <alignment horizontal="center" vertical="center" wrapText="1"/>
    </xf>
    <xf numFmtId="0" fontId="16" fillId="4" borderId="0" xfId="2" applyFont="1" applyFill="1" applyBorder="1" applyAlignment="1">
      <alignment horizontal="center" vertical="center" wrapText="1"/>
    </xf>
    <xf numFmtId="3" fontId="16" fillId="4" borderId="0" xfId="2" applyNumberFormat="1" applyFont="1" applyFill="1" applyBorder="1" applyAlignment="1">
      <alignment horizontal="center" vertical="center" wrapText="1"/>
    </xf>
    <xf numFmtId="0" fontId="16" fillId="4" borderId="0" xfId="2" applyFill="1" applyBorder="1" applyAlignment="1">
      <alignment horizontal="center" vertical="center" wrapText="1"/>
    </xf>
    <xf numFmtId="0" fontId="16" fillId="4" borderId="0" xfId="2" applyFont="1" applyFill="1" applyBorder="1" applyAlignment="1">
      <alignment horizontal="left" vertical="center" wrapText="1"/>
    </xf>
    <xf numFmtId="0" fontId="16" fillId="4" borderId="2" xfId="2" applyFont="1" applyFill="1" applyBorder="1" applyAlignment="1">
      <alignment vertical="center" wrapText="1"/>
    </xf>
    <xf numFmtId="0" fontId="16" fillId="4" borderId="2" xfId="2" applyFont="1" applyFill="1" applyBorder="1" applyAlignment="1">
      <alignment horizontal="center" vertical="center" wrapText="1"/>
    </xf>
    <xf numFmtId="3" fontId="16" fillId="4" borderId="2" xfId="2" applyNumberFormat="1" applyFont="1" applyFill="1" applyBorder="1" applyAlignment="1">
      <alignment horizontal="center" vertical="center" wrapText="1"/>
    </xf>
    <xf numFmtId="0" fontId="16" fillId="4" borderId="2" xfId="2" applyFont="1" applyFill="1" applyBorder="1" applyAlignment="1">
      <alignment horizontal="left" vertical="center" wrapText="1"/>
    </xf>
    <xf numFmtId="3" fontId="16" fillId="0" borderId="0" xfId="2" applyNumberFormat="1" applyFont="1" applyAlignment="1">
      <alignment horizontal="center" vertical="center" wrapText="1"/>
    </xf>
    <xf numFmtId="0" fontId="16" fillId="0" borderId="0" xfId="2" applyFont="1" applyAlignment="1">
      <alignment horizontal="left" vertical="center" wrapText="1"/>
    </xf>
    <xf numFmtId="0" fontId="17" fillId="0" borderId="2" xfId="2" applyFont="1" applyBorder="1" applyAlignment="1">
      <alignment vertical="center" wrapText="1"/>
    </xf>
    <xf numFmtId="0" fontId="17" fillId="0" borderId="2" xfId="2" applyFont="1" applyBorder="1" applyAlignment="1">
      <alignment horizontal="center" vertical="center" wrapText="1"/>
    </xf>
    <xf numFmtId="3" fontId="17" fillId="0" borderId="2" xfId="2" applyNumberFormat="1" applyFont="1" applyBorder="1" applyAlignment="1">
      <alignment horizontal="center" vertical="center" wrapText="1"/>
    </xf>
    <xf numFmtId="0" fontId="17" fillId="0" borderId="2" xfId="2" applyFont="1" applyBorder="1" applyAlignment="1">
      <alignment horizontal="left" vertical="center" wrapText="1"/>
    </xf>
    <xf numFmtId="0" fontId="16" fillId="15" borderId="0" xfId="2" applyFont="1" applyFill="1" applyAlignment="1">
      <alignment horizontal="center" vertical="center" wrapText="1"/>
    </xf>
    <xf numFmtId="4" fontId="16" fillId="0" borderId="0" xfId="2" applyNumberFormat="1" applyFont="1" applyAlignment="1">
      <alignment horizontal="center" vertical="center" wrapText="1"/>
    </xf>
    <xf numFmtId="0" fontId="16" fillId="0" borderId="2" xfId="2" applyFont="1" applyBorder="1" applyAlignment="1">
      <alignment vertical="center" wrapText="1"/>
    </xf>
    <xf numFmtId="0" fontId="16" fillId="0" borderId="2" xfId="2" applyFont="1" applyBorder="1" applyAlignment="1">
      <alignment horizontal="center" vertical="center" wrapText="1"/>
    </xf>
    <xf numFmtId="3" fontId="16" fillId="0" borderId="2" xfId="2" applyNumberFormat="1" applyFont="1" applyBorder="1" applyAlignment="1">
      <alignment horizontal="center" vertical="center" wrapText="1"/>
    </xf>
    <xf numFmtId="4" fontId="16" fillId="0" borderId="2" xfId="2" applyNumberFormat="1" applyFont="1" applyBorder="1" applyAlignment="1">
      <alignment horizontal="center" vertical="center" wrapText="1"/>
    </xf>
    <xf numFmtId="0" fontId="16" fillId="0" borderId="2" xfId="2" applyFont="1" applyBorder="1" applyAlignment="1">
      <alignment horizontal="left" vertical="center" wrapText="1"/>
    </xf>
    <xf numFmtId="0" fontId="16" fillId="15" borderId="1" xfId="2" applyFont="1" applyFill="1" applyBorder="1" applyAlignment="1">
      <alignment vertical="center" wrapText="1"/>
    </xf>
    <xf numFmtId="0" fontId="16" fillId="15" borderId="1" xfId="2" applyFont="1" applyFill="1" applyBorder="1" applyAlignment="1">
      <alignment horizontal="center" vertical="center" wrapText="1"/>
    </xf>
    <xf numFmtId="3" fontId="16" fillId="15" borderId="1" xfId="2" applyNumberFormat="1" applyFont="1" applyFill="1" applyBorder="1" applyAlignment="1">
      <alignment horizontal="center" vertical="center" wrapText="1"/>
    </xf>
    <xf numFmtId="4" fontId="16" fillId="15" borderId="1" xfId="2" applyNumberFormat="1" applyFont="1" applyFill="1" applyBorder="1" applyAlignment="1">
      <alignment horizontal="center" vertical="center" wrapText="1"/>
    </xf>
    <xf numFmtId="0" fontId="16" fillId="15" borderId="1" xfId="2" applyFont="1" applyFill="1" applyBorder="1" applyAlignment="1">
      <alignment horizontal="left" vertical="center" wrapText="1"/>
    </xf>
    <xf numFmtId="0" fontId="32" fillId="15" borderId="0" xfId="2" applyFont="1" applyFill="1" applyBorder="1" applyAlignment="1">
      <alignment horizontal="center" vertical="center" wrapText="1"/>
    </xf>
    <xf numFmtId="3" fontId="32" fillId="15" borderId="0" xfId="2" applyNumberFormat="1" applyFont="1" applyFill="1" applyBorder="1" applyAlignment="1">
      <alignment horizontal="center" vertical="center" wrapText="1"/>
    </xf>
    <xf numFmtId="4" fontId="32" fillId="15" borderId="0" xfId="2" applyNumberFormat="1" applyFont="1" applyFill="1" applyBorder="1" applyAlignment="1">
      <alignment horizontal="center" vertical="center" wrapText="1"/>
    </xf>
    <xf numFmtId="0" fontId="32" fillId="15" borderId="0" xfId="2" applyFont="1" applyFill="1" applyBorder="1" applyAlignment="1">
      <alignment horizontal="left" vertical="center" wrapText="1"/>
    </xf>
    <xf numFmtId="0" fontId="16" fillId="0" borderId="0" xfId="2" applyAlignment="1">
      <alignment vertical="center"/>
    </xf>
    <xf numFmtId="0" fontId="16" fillId="15" borderId="2" xfId="2" applyFont="1" applyFill="1" applyBorder="1" applyAlignment="1">
      <alignment vertical="center" wrapText="1"/>
    </xf>
    <xf numFmtId="0" fontId="16" fillId="15" borderId="2" xfId="2" applyFont="1" applyFill="1" applyBorder="1" applyAlignment="1">
      <alignment horizontal="center" vertical="center" wrapText="1"/>
    </xf>
    <xf numFmtId="3" fontId="16" fillId="15" borderId="2" xfId="2" applyNumberFormat="1" applyFont="1" applyFill="1" applyBorder="1" applyAlignment="1">
      <alignment horizontal="center" vertical="center" wrapText="1"/>
    </xf>
    <xf numFmtId="4" fontId="16" fillId="15" borderId="2" xfId="2" applyNumberFormat="1" applyFont="1" applyFill="1" applyBorder="1" applyAlignment="1">
      <alignment horizontal="center" vertical="center" wrapText="1"/>
    </xf>
    <xf numFmtId="0" fontId="16" fillId="15" borderId="2" xfId="2"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6" fillId="9" borderId="3" xfId="0" applyFont="1" applyFill="1" applyBorder="1" applyAlignment="1">
      <alignment horizontal="center" vertical="center" wrapText="1"/>
    </xf>
    <xf numFmtId="0" fontId="3" fillId="16" borderId="0" xfId="0" applyFont="1" applyFill="1" applyAlignment="1">
      <alignment horizontal="center" vertical="center" wrapText="1"/>
    </xf>
    <xf numFmtId="0" fontId="2" fillId="16" borderId="0" xfId="0" applyFont="1" applyFill="1" applyBorder="1" applyAlignment="1">
      <alignment horizontal="left" vertical="center"/>
    </xf>
    <xf numFmtId="0" fontId="3" fillId="3"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4" fontId="3" fillId="3"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0" fontId="3" fillId="15" borderId="1" xfId="0" applyFont="1" applyFill="1" applyBorder="1" applyAlignment="1">
      <alignment horizontal="center" vertical="center"/>
    </xf>
    <xf numFmtId="0" fontId="3" fillId="15" borderId="0" xfId="0" applyFont="1" applyFill="1" applyBorder="1" applyAlignment="1">
      <alignment horizontal="center" vertical="center"/>
    </xf>
    <xf numFmtId="0" fontId="3" fillId="15" borderId="2" xfId="0" applyFont="1" applyFill="1" applyBorder="1" applyAlignment="1">
      <alignment horizontal="center" vertical="center"/>
    </xf>
    <xf numFmtId="0" fontId="4" fillId="15" borderId="0" xfId="0" applyFont="1" applyFill="1" applyBorder="1" applyAlignment="1">
      <alignment horizontal="center" vertical="center"/>
    </xf>
    <xf numFmtId="0" fontId="3" fillId="15" borderId="0" xfId="0" applyFont="1" applyFill="1" applyBorder="1" applyAlignment="1">
      <alignment horizontal="left" vertical="center"/>
    </xf>
    <xf numFmtId="0" fontId="1" fillId="15" borderId="0" xfId="0" applyFont="1" applyFill="1" applyBorder="1" applyAlignment="1">
      <alignment horizontal="center" vertical="center"/>
    </xf>
    <xf numFmtId="0" fontId="5" fillId="15" borderId="0" xfId="0" applyFont="1" applyFill="1" applyBorder="1" applyAlignment="1">
      <alignment horizontal="left" vertical="center"/>
    </xf>
    <xf numFmtId="165" fontId="3" fillId="15" borderId="0" xfId="0" applyNumberFormat="1" applyFont="1" applyFill="1" applyBorder="1" applyAlignment="1">
      <alignment horizontal="center" vertical="center"/>
    </xf>
    <xf numFmtId="167" fontId="3" fillId="15" borderId="0" xfId="31" applyNumberFormat="1" applyFont="1" applyFill="1" applyBorder="1" applyAlignment="1">
      <alignment horizontal="center" vertical="center"/>
    </xf>
    <xf numFmtId="168" fontId="3" fillId="15" borderId="0" xfId="30" applyNumberFormat="1" applyFont="1" applyFill="1" applyBorder="1" applyAlignment="1">
      <alignment horizontal="center" vertical="center"/>
    </xf>
    <xf numFmtId="0" fontId="5" fillId="15" borderId="0" xfId="0" applyFont="1" applyFill="1" applyBorder="1" applyAlignment="1">
      <alignment horizontal="center" vertical="center"/>
    </xf>
    <xf numFmtId="168" fontId="4" fillId="15" borderId="0" xfId="30" applyNumberFormat="1" applyFont="1" applyFill="1" applyBorder="1" applyAlignment="1">
      <alignment horizontal="center" vertical="center"/>
    </xf>
    <xf numFmtId="167" fontId="4" fillId="15" borderId="0" xfId="31" applyNumberFormat="1" applyFont="1" applyFill="1" applyBorder="1" applyAlignment="1">
      <alignment horizontal="center" vertical="center"/>
    </xf>
    <xf numFmtId="10" fontId="3" fillId="15" borderId="0" xfId="31" applyNumberFormat="1" applyFont="1" applyFill="1" applyBorder="1" applyAlignment="1">
      <alignment horizontal="center" vertical="center"/>
    </xf>
    <xf numFmtId="10" fontId="4" fillId="15" borderId="0" xfId="31" applyNumberFormat="1" applyFont="1" applyFill="1" applyBorder="1" applyAlignment="1">
      <alignment horizontal="center" vertical="center"/>
    </xf>
    <xf numFmtId="169" fontId="3" fillId="15" borderId="0" xfId="30" applyNumberFormat="1" applyFont="1" applyFill="1" applyBorder="1" applyAlignment="1">
      <alignment horizontal="center" vertical="center"/>
    </xf>
    <xf numFmtId="169" fontId="4" fillId="15" borderId="0" xfId="30" applyNumberFormat="1" applyFont="1" applyFill="1" applyBorder="1" applyAlignment="1">
      <alignment horizontal="center" vertical="center"/>
    </xf>
    <xf numFmtId="0" fontId="1" fillId="0" borderId="0" xfId="0" applyFont="1" applyBorder="1" applyAlignment="1">
      <alignment horizontal="center" vertical="center" wrapText="1"/>
    </xf>
    <xf numFmtId="0" fontId="38" fillId="0" borderId="0" xfId="1" applyFont="1" applyBorder="1" applyAlignment="1" applyProtection="1">
      <alignment horizontal="center" vertical="center" wrapText="1"/>
    </xf>
    <xf numFmtId="0" fontId="38" fillId="0" borderId="0" xfId="1" applyFont="1" applyAlignment="1" applyProtection="1">
      <alignment horizontal="center" vertical="center" wrapText="1"/>
    </xf>
    <xf numFmtId="0" fontId="39" fillId="0" borderId="0" xfId="1" applyFont="1" applyFill="1" applyAlignment="1" applyProtection="1">
      <alignment horizontal="center" vertical="center" wrapText="1"/>
    </xf>
    <xf numFmtId="0" fontId="38" fillId="0" borderId="0" xfId="1" applyFont="1" applyFill="1" applyAlignment="1" applyProtection="1">
      <alignment horizontal="center" vertical="center" wrapText="1"/>
    </xf>
    <xf numFmtId="0" fontId="39" fillId="0" borderId="0" xfId="1" applyFont="1" applyBorder="1" applyAlignment="1" applyProtection="1">
      <alignment horizontal="center" vertical="center" wrapText="1"/>
    </xf>
    <xf numFmtId="0" fontId="38" fillId="0" borderId="0" xfId="1" applyFont="1" applyBorder="1" applyAlignment="1" applyProtection="1">
      <alignment vertical="center" wrapText="1"/>
    </xf>
    <xf numFmtId="0" fontId="39" fillId="3" borderId="0" xfId="1" applyFont="1" applyFill="1" applyBorder="1" applyAlignment="1" applyProtection="1">
      <alignment horizontal="center" vertical="center" wrapText="1"/>
    </xf>
    <xf numFmtId="0" fontId="39" fillId="0" borderId="0" xfId="1" applyFont="1" applyBorder="1" applyAlignment="1" applyProtection="1">
      <alignment wrapText="1"/>
    </xf>
    <xf numFmtId="0" fontId="39" fillId="0" borderId="0" xfId="1" applyFont="1" applyFill="1" applyAlignment="1" applyProtection="1">
      <alignment wrapText="1"/>
    </xf>
    <xf numFmtId="0" fontId="39" fillId="0" borderId="0" xfId="1" applyFont="1" applyBorder="1" applyAlignment="1" applyProtection="1">
      <alignment vertical="center"/>
    </xf>
    <xf numFmtId="0" fontId="1" fillId="0" borderId="0" xfId="0" applyFont="1" applyFill="1" applyBorder="1" applyAlignment="1">
      <alignment horizontal="center" vertical="center" wrapText="1"/>
    </xf>
    <xf numFmtId="0" fontId="38" fillId="3" borderId="0" xfId="1" applyFont="1" applyFill="1" applyBorder="1" applyAlignment="1" applyProtection="1">
      <alignment horizontal="center" vertical="center" wrapText="1"/>
    </xf>
    <xf numFmtId="0" fontId="38" fillId="3" borderId="0" xfId="1" applyFont="1" applyFill="1" applyAlignment="1" applyProtection="1">
      <alignment horizontal="center" vertical="center" wrapText="1"/>
    </xf>
    <xf numFmtId="0" fontId="38" fillId="0" borderId="0" xfId="1" applyFont="1" applyBorder="1" applyAlignment="1" applyProtection="1">
      <alignment horizontal="left" vertical="center" wrapText="1"/>
    </xf>
    <xf numFmtId="0" fontId="40" fillId="0" borderId="0" xfId="0" applyFont="1" applyAlignment="1">
      <alignment horizontal="center" vertical="center" wrapText="1"/>
    </xf>
  </cellXfs>
  <cellStyles count="32">
    <cellStyle name="Comma_PASAL_Valuation_Model_April_2007" xfId="3"/>
    <cellStyle name="Euro" xfId="24"/>
    <cellStyle name="Normal 2" xfId="4"/>
    <cellStyle name="Normal_2006_7_ΠΑΡΑΓΩΓΗ ΟΜΙΛΟΥ" xfId="25"/>
    <cellStyle name="S0" xfId="5"/>
    <cellStyle name="S1" xfId="6"/>
    <cellStyle name="S10" xfId="7"/>
    <cellStyle name="S2" xfId="8"/>
    <cellStyle name="S3" xfId="9"/>
    <cellStyle name="S4" xfId="10"/>
    <cellStyle name="S5" xfId="11"/>
    <cellStyle name="S6" xfId="12"/>
    <cellStyle name="S7" xfId="13"/>
    <cellStyle name="S8" xfId="14"/>
    <cellStyle name="S9" xfId="15"/>
    <cellStyle name="Βασικό__Unisystems_Charts_by_VRS" xfId="16"/>
    <cellStyle name="Κανονικό" xfId="0" builtinId="0"/>
    <cellStyle name="Κανονικό 2" xfId="17"/>
    <cellStyle name="Κανονικό 2 2" xfId="2"/>
    <cellStyle name="Κανονικό 3" xfId="18"/>
    <cellStyle name="Κανονικό 4" xfId="19"/>
    <cellStyle name="Κανονικό 5" xfId="26"/>
    <cellStyle name="Κόμμα" xfId="30" builtinId="3"/>
    <cellStyle name="Κόμμα 2" xfId="27"/>
    <cellStyle name="Ποσοστό" xfId="31" builtinId="5"/>
    <cellStyle name="Ποσοστό 2" xfId="20"/>
    <cellStyle name="Ποσοστό 2 2" xfId="21"/>
    <cellStyle name="Ποσοστό 3" xfId="22"/>
    <cellStyle name="Ποσοστό 4" xfId="28"/>
    <cellStyle name="Ποσοστό 5" xfId="29"/>
    <cellStyle name="Υπερ-σύνδεση" xfId="1" builtinId="8"/>
    <cellStyle name="Υπερ-σύνδεση 2" xfId="23"/>
  </cellStyles>
  <dxfs count="0"/>
  <tableStyles count="0" defaultTableStyle="TableStyleMedium9" defaultPivotStyle="PivotStyleLight16"/>
  <colors>
    <mruColors>
      <color rgb="FFFFFF66"/>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rtl="0"/>
          <a:r>
            <a:rPr lang="en-GB" sz="800" b="0" i="0" baseline="0">
              <a:latin typeface="Arial" pitchFamily="34" charset="0"/>
              <a:ea typeface="+mn-ea"/>
              <a:cs typeface="Arial" pitchFamily="34" charset="0"/>
            </a:rPr>
            <a:t>VALUATION &amp; RESEARCH SPECIALISTS (VRS) </a:t>
          </a:r>
          <a:r>
            <a:rPr lang="en-US" sz="800" b="0" i="0">
              <a:latin typeface="Arial" pitchFamily="34" charset="0"/>
              <a:ea typeface="+mn-ea"/>
              <a:cs typeface="Arial" pitchFamily="34" charset="0"/>
            </a:rPr>
            <a:t>is an independent Financial Research &amp; Consulting Firm based in Athens, Greece, providing advanced equity research and valuation reports as well as value-related advisory services to local and international institutions, business entities and individual clients. VRS services include valuations of intangible assets, business enterprises, and fixed assets.</a:t>
          </a:r>
          <a:r>
            <a:rPr lang="en-GB" sz="800" b="0" i="0" baseline="0">
              <a:latin typeface="Arial" pitchFamily="34" charset="0"/>
              <a:ea typeface="+mn-ea"/>
              <a:cs typeface="Arial" pitchFamily="34" charset="0"/>
            </a:rPr>
            <a:t> VRS’s focus business is in providing independent equity research to its institutional and retail clients / subscribers.</a:t>
          </a:r>
          <a:endParaRPr lang="el-GR" sz="800">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56735" y="2297884"/>
          <a:ext cx="828462" cy="710843"/>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5" name="Oval 2"/>
        <xdr:cNvSpPr>
          <a:spLocks noChangeArrowheads="1"/>
        </xdr:cNvSpPr>
      </xdr:nvSpPr>
      <xdr:spPr bwMode="auto">
        <a:xfrm>
          <a:off x="10790966" y="2630099"/>
          <a:ext cx="85725" cy="94073"/>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6"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cstate="print"/>
        <a:srcRect/>
        <a:stretch>
          <a:fillRect/>
        </a:stretch>
      </xdr:blipFill>
      <xdr:spPr bwMode="auto">
        <a:xfrm>
          <a:off x="1138934" y="2469116"/>
          <a:ext cx="2831922" cy="1607691"/>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7" name="Oval 2"/>
        <xdr:cNvSpPr>
          <a:spLocks noChangeArrowheads="1"/>
        </xdr:cNvSpPr>
      </xdr:nvSpPr>
      <xdr:spPr bwMode="auto">
        <a:xfrm>
          <a:off x="2526653" y="2892233"/>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179919</xdr:colOff>
      <xdr:row>4</xdr:row>
      <xdr:rowOff>158733</xdr:rowOff>
    </xdr:from>
    <xdr:to>
      <xdr:col>15</xdr:col>
      <xdr:colOff>2490896</xdr:colOff>
      <xdr:row>8</xdr:row>
      <xdr:rowOff>76777</xdr:rowOff>
    </xdr:to>
    <xdr:pic>
      <xdr:nvPicPr>
        <xdr:cNvPr id="8" name="7 - Εικόνα"/>
        <xdr:cNvPicPr/>
      </xdr:nvPicPr>
      <xdr:blipFill>
        <a:blip xmlns:r="http://schemas.openxmlformats.org/officeDocument/2006/relationships" r:embed="rId3" cstate="print"/>
        <a:srcRect/>
        <a:stretch>
          <a:fillRect/>
        </a:stretch>
      </xdr:blipFill>
      <xdr:spPr bwMode="auto">
        <a:xfrm>
          <a:off x="5291669" y="899566"/>
          <a:ext cx="5274310" cy="6800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116415</xdr:colOff>
      <xdr:row>0</xdr:row>
      <xdr:rowOff>169330</xdr:rowOff>
    </xdr:from>
    <xdr:to>
      <xdr:col>15</xdr:col>
      <xdr:colOff>264203</xdr:colOff>
      <xdr:row>61</xdr:row>
      <xdr:rowOff>21163</xdr:rowOff>
    </xdr:to>
    <xdr:pic>
      <xdr:nvPicPr>
        <xdr:cNvPr id="3073" name="Picture 1"/>
        <xdr:cNvPicPr>
          <a:picLocks noChangeAspect="1" noChangeArrowheads="1"/>
        </xdr:cNvPicPr>
      </xdr:nvPicPr>
      <xdr:blipFill>
        <a:blip xmlns:r="http://schemas.openxmlformats.org/officeDocument/2006/relationships" r:embed="rId1"/>
        <a:srcRect/>
        <a:stretch>
          <a:fillRect/>
        </a:stretch>
      </xdr:blipFill>
      <xdr:spPr bwMode="auto">
        <a:xfrm>
          <a:off x="1354665" y="169330"/>
          <a:ext cx="8196413" cy="1147233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xdr:colOff>
      <xdr:row>8</xdr:row>
      <xdr:rowOff>95251</xdr:rowOff>
    </xdr:from>
    <xdr:to>
      <xdr:col>15</xdr:col>
      <xdr:colOff>600075</xdr:colOff>
      <xdr:row>14</xdr:row>
      <xdr:rowOff>102659</xdr:rowOff>
    </xdr:to>
    <xdr:sp macro="" textlink="">
      <xdr:nvSpPr>
        <xdr:cNvPr id="3" name="2 - TextBox"/>
        <xdr:cNvSpPr txBox="1"/>
      </xdr:nvSpPr>
      <xdr:spPr>
        <a:xfrm>
          <a:off x="3683001" y="1619251"/>
          <a:ext cx="6124574" cy="11504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i="0">
              <a:solidFill>
                <a:schemeClr val="dk1"/>
              </a:solidFill>
              <a:latin typeface="+mn-lt"/>
              <a:ea typeface="+mn-ea"/>
              <a:cs typeface="+mn-cs"/>
            </a:rPr>
            <a:t>Nicholas Ir. Georgiadis, Director of Equity Research</a:t>
          </a:r>
          <a:endParaRPr lang="en-US" sz="1100" b="0" i="0">
            <a:solidFill>
              <a:schemeClr val="dk1"/>
            </a:solidFill>
            <a:latin typeface="+mn-lt"/>
            <a:ea typeface="+mn-ea"/>
            <a:cs typeface="+mn-cs"/>
          </a:endParaRPr>
        </a:p>
        <a:p>
          <a:r>
            <a:rPr lang="en-US" sz="1100" b="0" i="0">
              <a:solidFill>
                <a:schemeClr val="dk1"/>
              </a:solidFill>
              <a:latin typeface="+mn-lt"/>
              <a:ea typeface="+mn-ea"/>
              <a:cs typeface="+mn-cs"/>
            </a:rPr>
            <a:t>Nicholas is Partner and Director of Equity Research of VRS. Having gained significant work experience in buy-side and sell-side advising through his employment in top-tier brokerage firms Nicholas founded VRS in 2002. Among others, his recent assignments have been in the areas of corporate valuation, M&amp;A’s advisory, and equity analysis for clients in Greece or abroad.</a:t>
          </a:r>
          <a:br>
            <a:rPr lang="en-US" sz="1100" b="0" i="0">
              <a:solidFill>
                <a:schemeClr val="dk1"/>
              </a:solidFill>
              <a:latin typeface="+mn-lt"/>
              <a:ea typeface="+mn-ea"/>
              <a:cs typeface="+mn-cs"/>
            </a:rPr>
          </a:br>
          <a:r>
            <a:rPr lang="en-US" sz="1100" b="1" i="0">
              <a:solidFill>
                <a:schemeClr val="dk1"/>
              </a:solidFill>
              <a:latin typeface="+mn-lt"/>
              <a:ea typeface="+mn-ea"/>
              <a:cs typeface="+mn-cs"/>
            </a:rPr>
            <a:t>Email account:</a:t>
          </a:r>
          <a:r>
            <a:rPr lang="en-US" sz="1100" b="0" i="0">
              <a:solidFill>
                <a:schemeClr val="dk1"/>
              </a:solidFill>
              <a:latin typeface="+mn-lt"/>
              <a:ea typeface="+mn-ea"/>
              <a:cs typeface="+mn-cs"/>
            </a:rPr>
            <a:t> </a:t>
          </a:r>
          <a:r>
            <a:rPr lang="en-US" sz="1100" b="0" i="0" u="none" strike="noStrike">
              <a:solidFill>
                <a:schemeClr val="dk1"/>
              </a:solidFill>
              <a:latin typeface="+mn-lt"/>
              <a:ea typeface="+mn-ea"/>
              <a:cs typeface="+mn-cs"/>
              <a:hlinkClick xmlns:r="http://schemas.openxmlformats.org/officeDocument/2006/relationships" r:id=""/>
            </a:rPr>
            <a:t>ngeorgiadis@vrs.gr</a:t>
          </a:r>
          <a:endParaRPr lang="en-US" sz="1100" b="0" i="0">
            <a:solidFill>
              <a:schemeClr val="dk1"/>
            </a:solidFill>
            <a:latin typeface="+mn-lt"/>
            <a:ea typeface="+mn-ea"/>
            <a:cs typeface="+mn-cs"/>
          </a:endParaRPr>
        </a:p>
        <a:p>
          <a:endParaRPr lang="el-GR" sz="1100"/>
        </a:p>
      </xdr:txBody>
    </xdr:sp>
    <xdr:clientData/>
  </xdr:twoCellAnchor>
  <xdr:twoCellAnchor editAs="oneCell">
    <xdr:from>
      <xdr:col>4</xdr:col>
      <xdr:colOff>0</xdr:colOff>
      <xdr:row>17</xdr:row>
      <xdr:rowOff>63498</xdr:rowOff>
    </xdr:from>
    <xdr:to>
      <xdr:col>5</xdr:col>
      <xdr:colOff>455083</xdr:colOff>
      <xdr:row>22</xdr:row>
      <xdr:rowOff>127337</xdr:rowOff>
    </xdr:to>
    <xdr:pic>
      <xdr:nvPicPr>
        <xdr:cNvPr id="3075" name="Picture 3"/>
        <xdr:cNvPicPr>
          <a:picLocks noChangeAspect="1" noChangeArrowheads="1"/>
        </xdr:cNvPicPr>
      </xdr:nvPicPr>
      <xdr:blipFill>
        <a:blip xmlns:r="http://schemas.openxmlformats.org/officeDocument/2006/relationships" r:embed="rId1"/>
        <a:srcRect/>
        <a:stretch>
          <a:fillRect/>
        </a:stretch>
      </xdr:blipFill>
      <xdr:spPr bwMode="auto">
        <a:xfrm>
          <a:off x="2455333" y="3301998"/>
          <a:ext cx="1068917" cy="1016339"/>
        </a:xfrm>
        <a:prstGeom prst="rect">
          <a:avLst/>
        </a:prstGeom>
        <a:noFill/>
        <a:ln w="1">
          <a:noFill/>
          <a:miter lim="800000"/>
          <a:headEnd/>
          <a:tailEnd type="none" w="med" len="med"/>
        </a:ln>
        <a:effectLst/>
      </xdr:spPr>
    </xdr:pic>
    <xdr:clientData/>
  </xdr:twoCellAnchor>
  <xdr:twoCellAnchor editAs="oneCell">
    <xdr:from>
      <xdr:col>4</xdr:col>
      <xdr:colOff>1</xdr:colOff>
      <xdr:row>8</xdr:row>
      <xdr:rowOff>169335</xdr:rowOff>
    </xdr:from>
    <xdr:to>
      <xdr:col>5</xdr:col>
      <xdr:colOff>402167</xdr:colOff>
      <xdr:row>14</xdr:row>
      <xdr:rowOff>35833</xdr:rowOff>
    </xdr:to>
    <xdr:pic>
      <xdr:nvPicPr>
        <xdr:cNvPr id="3076" name="Picture 4"/>
        <xdr:cNvPicPr>
          <a:picLocks noChangeAspect="1" noChangeArrowheads="1"/>
        </xdr:cNvPicPr>
      </xdr:nvPicPr>
      <xdr:blipFill>
        <a:blip xmlns:r="http://schemas.openxmlformats.org/officeDocument/2006/relationships" r:embed="rId2"/>
        <a:srcRect/>
        <a:stretch>
          <a:fillRect/>
        </a:stretch>
      </xdr:blipFill>
      <xdr:spPr bwMode="auto">
        <a:xfrm>
          <a:off x="2455334" y="1693335"/>
          <a:ext cx="1016000" cy="1009498"/>
        </a:xfrm>
        <a:prstGeom prst="rect">
          <a:avLst/>
        </a:prstGeom>
        <a:noFill/>
        <a:ln w="1">
          <a:noFill/>
          <a:miter lim="800000"/>
          <a:headEnd/>
          <a:tailEnd type="none" w="med" len="med"/>
        </a:ln>
        <a:effectLst/>
      </xdr:spPr>
    </xdr:pic>
    <xdr:clientData/>
  </xdr:twoCellAnchor>
  <xdr:twoCellAnchor>
    <xdr:from>
      <xdr:col>5</xdr:col>
      <xdr:colOff>613832</xdr:colOff>
      <xdr:row>16</xdr:row>
      <xdr:rowOff>95241</xdr:rowOff>
    </xdr:from>
    <xdr:to>
      <xdr:col>15</xdr:col>
      <xdr:colOff>600073</xdr:colOff>
      <xdr:row>23</xdr:row>
      <xdr:rowOff>84665</xdr:rowOff>
    </xdr:to>
    <xdr:sp macro="" textlink="">
      <xdr:nvSpPr>
        <xdr:cNvPr id="7" name="6 - TextBox"/>
        <xdr:cNvSpPr txBox="1"/>
      </xdr:nvSpPr>
      <xdr:spPr>
        <a:xfrm>
          <a:off x="3682999" y="3143241"/>
          <a:ext cx="6124574" cy="1322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i="0">
              <a:solidFill>
                <a:schemeClr val="dk1"/>
              </a:solidFill>
              <a:latin typeface="+mn-lt"/>
              <a:ea typeface="+mn-ea"/>
              <a:cs typeface="+mn-cs"/>
            </a:rPr>
            <a:t>Christoforos Makrias, Director of Corporate Finance</a:t>
          </a:r>
          <a:endParaRPr lang="en-US" sz="1100" b="0" i="0">
            <a:solidFill>
              <a:schemeClr val="dk1"/>
            </a:solidFill>
            <a:latin typeface="+mn-lt"/>
            <a:ea typeface="+mn-ea"/>
            <a:cs typeface="+mn-cs"/>
          </a:endParaRPr>
        </a:p>
        <a:p>
          <a:r>
            <a:rPr lang="en-US" sz="1100" b="0" i="0">
              <a:solidFill>
                <a:schemeClr val="dk1"/>
              </a:solidFill>
              <a:latin typeface="+mn-lt"/>
              <a:ea typeface="+mn-ea"/>
              <a:cs typeface="+mn-cs"/>
            </a:rPr>
            <a:t>Christophoros is Partner and Director of Corporate Finance of VRS. He is a Certified Financial Analyst by the Hellenic Capital Market Commission with over 18 years of professional experience in the valuation of companies in the retail, industrial and energy sectors. With prior experience as a senior financial analyst in large security firms, he has undertaken the valuation of several listed as well as non-listed companies in Greece, either for reporting, IPOs, or merger &amp; acquisition purposes.</a:t>
          </a:r>
          <a:br>
            <a:rPr lang="en-US" sz="1100" b="0" i="0">
              <a:solidFill>
                <a:schemeClr val="dk1"/>
              </a:solidFill>
              <a:latin typeface="+mn-lt"/>
              <a:ea typeface="+mn-ea"/>
              <a:cs typeface="+mn-cs"/>
            </a:rPr>
          </a:br>
          <a:r>
            <a:rPr lang="en-US" sz="1100" b="1" i="0">
              <a:solidFill>
                <a:schemeClr val="dk1"/>
              </a:solidFill>
              <a:latin typeface="+mn-lt"/>
              <a:ea typeface="+mn-ea"/>
              <a:cs typeface="+mn-cs"/>
            </a:rPr>
            <a:t>Email account:</a:t>
          </a:r>
          <a:r>
            <a:rPr lang="en-US" sz="1100" b="0" i="0">
              <a:solidFill>
                <a:schemeClr val="dk1"/>
              </a:solidFill>
              <a:latin typeface="+mn-lt"/>
              <a:ea typeface="+mn-ea"/>
              <a:cs typeface="+mn-cs"/>
            </a:rPr>
            <a:t> </a:t>
          </a:r>
          <a:r>
            <a:rPr lang="en-US" sz="1100" b="0" i="0" u="none" strike="noStrike">
              <a:solidFill>
                <a:schemeClr val="dk1"/>
              </a:solidFill>
              <a:latin typeface="+mn-lt"/>
              <a:ea typeface="+mn-ea"/>
              <a:cs typeface="+mn-cs"/>
              <a:hlinkClick xmlns:r="http://schemas.openxmlformats.org/officeDocument/2006/relationships" r:id=""/>
            </a:rPr>
            <a:t>cmakrias@vrs.gr</a:t>
          </a:r>
          <a:endParaRPr lang="en-US" sz="1100" b="0" i="0">
            <a:solidFill>
              <a:schemeClr val="dk1"/>
            </a:solidFill>
            <a:latin typeface="+mn-lt"/>
            <a:ea typeface="+mn-ea"/>
            <a:cs typeface="+mn-cs"/>
          </a:endParaRPr>
        </a:p>
        <a:p>
          <a:endParaRPr lang="el-GR" sz="1100"/>
        </a:p>
      </xdr:txBody>
    </xdr:sp>
    <xdr:clientData/>
  </xdr:twoCellAnchor>
  <xdr:twoCellAnchor editAs="oneCell">
    <xdr:from>
      <xdr:col>4</xdr:col>
      <xdr:colOff>0</xdr:colOff>
      <xdr:row>2</xdr:row>
      <xdr:rowOff>105848</xdr:rowOff>
    </xdr:from>
    <xdr:to>
      <xdr:col>12</xdr:col>
      <xdr:colOff>363643</xdr:colOff>
      <xdr:row>6</xdr:row>
      <xdr:rowOff>23892</xdr:rowOff>
    </xdr:to>
    <xdr:pic>
      <xdr:nvPicPr>
        <xdr:cNvPr id="8" name="7 - Εικόνα"/>
        <xdr:cNvPicPr/>
      </xdr:nvPicPr>
      <xdr:blipFill>
        <a:blip xmlns:r="http://schemas.openxmlformats.org/officeDocument/2006/relationships" r:embed="rId3" cstate="print"/>
        <a:srcRect/>
        <a:stretch>
          <a:fillRect/>
        </a:stretch>
      </xdr:blipFill>
      <xdr:spPr bwMode="auto">
        <a:xfrm>
          <a:off x="2455333" y="486848"/>
          <a:ext cx="5274310" cy="680044"/>
        </a:xfrm>
        <a:prstGeom prst="rect">
          <a:avLst/>
        </a:prstGeom>
        <a:noFill/>
        <a:ln w="9525">
          <a:noFill/>
          <a:miter lim="800000"/>
          <a:headEnd/>
          <a:tailEnd/>
        </a:ln>
      </xdr:spPr>
    </xdr:pic>
    <xdr:clientData/>
  </xdr:twoCellAnchor>
  <xdr:twoCellAnchor>
    <xdr:from>
      <xdr:col>6</xdr:col>
      <xdr:colOff>0</xdr:colOff>
      <xdr:row>27</xdr:row>
      <xdr:rowOff>63497</xdr:rowOff>
    </xdr:from>
    <xdr:to>
      <xdr:col>15</xdr:col>
      <xdr:colOff>600074</xdr:colOff>
      <xdr:row>40</xdr:row>
      <xdr:rowOff>116414</xdr:rowOff>
    </xdr:to>
    <xdr:sp macro="" textlink="">
      <xdr:nvSpPr>
        <xdr:cNvPr id="9" name="8 - TextBox"/>
        <xdr:cNvSpPr txBox="1"/>
      </xdr:nvSpPr>
      <xdr:spPr>
        <a:xfrm>
          <a:off x="3683000" y="5206997"/>
          <a:ext cx="6124574" cy="2338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THE FINANCE</a:t>
          </a:r>
          <a:r>
            <a:rPr lang="en-US" sz="1100" b="1" baseline="0"/>
            <a:t> CLUB OF UNIVERSITY OF MACEDONIA      </a:t>
          </a:r>
          <a:endParaRPr lang="en-US" sz="1100" b="1"/>
        </a:p>
        <a:p>
          <a:endParaRPr lang="en-US" sz="1100"/>
        </a:p>
        <a:p>
          <a:r>
            <a:rPr lang="en-US" sz="1100" b="0" i="0" u="none" strike="noStrike">
              <a:solidFill>
                <a:schemeClr val="dk1"/>
              </a:solidFill>
              <a:latin typeface="+mn-lt"/>
              <a:ea typeface="+mn-ea"/>
              <a:cs typeface="+mn-cs"/>
            </a:rPr>
            <a:t>The Finance Club of University of Macedonia is an independent student organization founded by students of UoM (www.uom.gr) that aims to build strong relations between the market and the University. Though based in the University of Macedonia, it also operates via associates in Aristotle University of Thessaloniki and other institutions. Our goal is to give our members the chance to view the market in a more practical approach rather than the abstract knowledge offered by the university. In order to achieve this goal, we organize various events like conferences, workshops and seminars. Moreover, we cooperate with companies by taking up real case projects to work on along with the managers of our associated companies. Finally, we are trying to build and expand our network among students, market professionals and professors giving our members a very broad pool of potential partners and employers. </a:t>
          </a:r>
          <a:endParaRPr lang="en-US" sz="1100"/>
        </a:p>
        <a:p>
          <a:endParaRPr lang="en-US" sz="1100"/>
        </a:p>
        <a:p>
          <a:r>
            <a:rPr lang="en-US" sz="1100"/>
            <a:t>Research Contributors: </a:t>
          </a:r>
          <a:r>
            <a:rPr lang="en-US" sz="1100" b="1">
              <a:solidFill>
                <a:schemeClr val="dk1"/>
              </a:solidFill>
              <a:latin typeface="+mn-lt"/>
              <a:ea typeface="+mn-ea"/>
              <a:cs typeface="+mn-cs"/>
            </a:rPr>
            <a:t>Alexandros Tselekidis, Thodoris Papadopoulos, Konstantinos Andreou. </a:t>
          </a:r>
          <a:endParaRPr lang="el-GR" sz="1100" b="1"/>
        </a:p>
      </xdr:txBody>
    </xdr:sp>
    <xdr:clientData/>
  </xdr:twoCellAnchor>
  <xdr:twoCellAnchor editAs="oneCell">
    <xdr:from>
      <xdr:col>3</xdr:col>
      <xdr:colOff>603251</xdr:colOff>
      <xdr:row>30</xdr:row>
      <xdr:rowOff>116417</xdr:rowOff>
    </xdr:from>
    <xdr:to>
      <xdr:col>5</xdr:col>
      <xdr:colOff>508001</xdr:colOff>
      <xdr:row>36</xdr:row>
      <xdr:rowOff>105834</xdr:rowOff>
    </xdr:to>
    <xdr:pic>
      <xdr:nvPicPr>
        <xdr:cNvPr id="10" name="9 - Εικόνα" descr="Finance-Club-in-the-University-of-Macedonia-logo.png"/>
        <xdr:cNvPicPr>
          <a:picLocks noChangeAspect="1"/>
        </xdr:cNvPicPr>
      </xdr:nvPicPr>
      <xdr:blipFill>
        <a:blip xmlns:r="http://schemas.openxmlformats.org/officeDocument/2006/relationships" r:embed="rId4" cstate="print"/>
        <a:stretch>
          <a:fillRect/>
        </a:stretch>
      </xdr:blipFill>
      <xdr:spPr>
        <a:xfrm>
          <a:off x="2444751" y="5831417"/>
          <a:ext cx="1132417" cy="1132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31748</xdr:colOff>
      <xdr:row>3</xdr:row>
      <xdr:rowOff>52915</xdr:rowOff>
    </xdr:from>
    <xdr:to>
      <xdr:col>15</xdr:col>
      <xdr:colOff>582082</xdr:colOff>
      <xdr:row>37</xdr:row>
      <xdr:rowOff>116415</xdr:rowOff>
    </xdr:to>
    <xdr:sp macro="" textlink="">
      <xdr:nvSpPr>
        <xdr:cNvPr id="2" name="1 - TextBox"/>
        <xdr:cNvSpPr txBox="1"/>
      </xdr:nvSpPr>
      <xdr:spPr>
        <a:xfrm>
          <a:off x="3100915" y="624415"/>
          <a:ext cx="6688667" cy="654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sz="1100" b="0">
            <a:solidFill>
              <a:schemeClr val="dk1"/>
            </a:solidFill>
            <a:latin typeface="+mn-lt"/>
            <a:ea typeface="+mn-ea"/>
            <a:cs typeface="+mn-cs"/>
          </a:endParaRPr>
        </a:p>
        <a:p>
          <a:endParaRPr lang="en-US" sz="1100" b="0">
            <a:solidFill>
              <a:schemeClr val="dk1"/>
            </a:solidFill>
            <a:latin typeface="+mn-lt"/>
            <a:ea typeface="+mn-ea"/>
            <a:cs typeface="+mn-cs"/>
          </a:endParaRPr>
        </a:p>
        <a:p>
          <a:r>
            <a:rPr lang="en-US" sz="1100" b="1">
              <a:solidFill>
                <a:schemeClr val="dk1"/>
              </a:solidFill>
              <a:latin typeface="+mn-lt"/>
              <a:ea typeface="+mn-ea"/>
              <a:cs typeface="+mn-cs"/>
            </a:rPr>
            <a:t>ANNOUNCEMENT</a:t>
          </a:r>
          <a:endParaRPr lang="el-GR" sz="110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by </a:t>
          </a:r>
          <a:r>
            <a:rPr lang="en-US" sz="1100" b="1">
              <a:solidFill>
                <a:schemeClr val="dk1"/>
              </a:solidFill>
              <a:latin typeface="+mn-lt"/>
              <a:ea typeface="+mn-ea"/>
              <a:cs typeface="+mn-cs"/>
            </a:rPr>
            <a:t>VALUATION &amp; RESEARCH SPECIALISTS  (VRS)</a:t>
          </a:r>
          <a:endParaRPr lang="el-GR" sz="110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All deal related events, news, press releases and statistical data presented in this report constitute a product of collective research and raw processing of data, databases, news agencies, as well as other related sources. This report has not been part of any effort to refer to or cover any particular business sector or broader sectors of economic activity.</a:t>
          </a:r>
          <a:endParaRPr lang="el-GR" sz="110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In addition, all deal related events, news, press releases and statistical data presented in this report are noted on the basis of their collection / announcement date, and no effort has been made to present how these corporate deals and / or actions have evolved up to the publication date of this report.</a:t>
          </a:r>
          <a:endParaRPr lang="el-GR" sz="110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a:t>
          </a:r>
          <a:endParaRPr lang="el-GR" sz="110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Neither the information nor any opinion expressed shall constitute an offer to sell or a solicitation of an offer to buy any shares, warrants, convertible securities or options of “covered companies” by no means.</a:t>
          </a:r>
          <a:endParaRPr lang="el-GR" sz="1100">
            <a:solidFill>
              <a:schemeClr val="dk1"/>
            </a:solidFill>
            <a:latin typeface="+mn-lt"/>
            <a:ea typeface="+mn-ea"/>
            <a:cs typeface="+mn-cs"/>
          </a:endParaRPr>
        </a:p>
        <a:p>
          <a:endParaRPr lang="en-US" sz="1100"/>
        </a:p>
        <a:p>
          <a:r>
            <a:rPr lang="en-US" sz="1100"/>
            <a:t>Companies presented either as target companies or as acquirers may</a:t>
          </a:r>
          <a:r>
            <a:rPr lang="en-US" sz="1100" baseline="0"/>
            <a:t> be also of the following categories:</a:t>
          </a:r>
        </a:p>
        <a:p>
          <a:r>
            <a:rPr lang="en-US" sz="1100" baseline="0"/>
            <a:t>- Companies disclosing their deals based on their own initiative;</a:t>
          </a:r>
        </a:p>
        <a:p>
          <a:r>
            <a:rPr lang="en-US" sz="1100" baseline="0"/>
            <a:t>- Listed and non-listed companies;</a:t>
          </a:r>
        </a:p>
        <a:p>
          <a:r>
            <a:rPr lang="en-US" sz="1100" baseline="0"/>
            <a:t>- Companies with foreign domicile which are however related to Greek ownership.</a:t>
          </a:r>
        </a:p>
        <a:p>
          <a:endParaRPr lang="en-US" sz="1100" baseline="0"/>
        </a:p>
        <a:p>
          <a:endParaRPr lang="en-US" sz="1100" b="0">
            <a:solidFill>
              <a:schemeClr val="dk1"/>
            </a:solidFill>
            <a:latin typeface="+mn-lt"/>
            <a:ea typeface="+mn-ea"/>
            <a:cs typeface="+mn-cs"/>
          </a:endParaRPr>
        </a:p>
        <a:p>
          <a:r>
            <a:rPr lang="en-US" sz="1100" b="1">
              <a:solidFill>
                <a:schemeClr val="dk1"/>
              </a:solidFill>
              <a:latin typeface="+mn-lt"/>
              <a:ea typeface="+mn-ea"/>
              <a:cs typeface="+mn-cs"/>
            </a:rPr>
            <a:t>SOURCES</a:t>
          </a:r>
          <a:r>
            <a:rPr lang="en-US" sz="1100" b="0">
              <a:solidFill>
                <a:schemeClr val="dk1"/>
              </a:solidFill>
              <a:latin typeface="+mn-lt"/>
              <a:ea typeface="+mn-ea"/>
              <a:cs typeface="+mn-cs"/>
            </a:rPr>
            <a:t>  (Indicative)</a:t>
          </a:r>
          <a:endParaRPr lang="el-GR" sz="1100">
            <a:solidFill>
              <a:schemeClr val="dk1"/>
            </a:solidFill>
            <a:latin typeface="+mn-lt"/>
            <a:ea typeface="+mn-ea"/>
            <a:cs typeface="+mn-cs"/>
          </a:endParaRPr>
        </a:p>
        <a:p>
          <a:endParaRPr lang="en-US" sz="1100"/>
        </a:p>
        <a:p>
          <a:r>
            <a:rPr lang="en-US" sz="1100">
              <a:solidFill>
                <a:schemeClr val="dk1"/>
              </a:solidFill>
              <a:latin typeface="+mn-lt"/>
              <a:ea typeface="+mn-ea"/>
              <a:cs typeface="+mn-cs"/>
            </a:rPr>
            <a:t>- Eikon Thomson Reuters</a:t>
          </a:r>
          <a:endParaRPr lang="el-GR" sz="1100">
            <a:solidFill>
              <a:schemeClr val="dk1"/>
            </a:solidFill>
            <a:latin typeface="+mn-lt"/>
            <a:ea typeface="+mn-ea"/>
            <a:cs typeface="+mn-cs"/>
          </a:endParaRPr>
        </a:p>
        <a:p>
          <a:r>
            <a:rPr lang="en-US" sz="1100">
              <a:solidFill>
                <a:schemeClr val="dk1"/>
              </a:solidFill>
              <a:latin typeface="+mn-lt"/>
              <a:ea typeface="+mn-ea"/>
              <a:cs typeface="+mn-cs"/>
            </a:rPr>
            <a:t>- www.capital.gr</a:t>
          </a:r>
          <a:endParaRPr lang="el-GR" sz="1100">
            <a:solidFill>
              <a:schemeClr val="dk1"/>
            </a:solidFill>
            <a:latin typeface="+mn-lt"/>
            <a:ea typeface="+mn-ea"/>
            <a:cs typeface="+mn-cs"/>
          </a:endParaRPr>
        </a:p>
        <a:p>
          <a:r>
            <a:rPr lang="en-US" sz="1100">
              <a:solidFill>
                <a:schemeClr val="dk1"/>
              </a:solidFill>
              <a:latin typeface="+mn-lt"/>
              <a:ea typeface="+mn-ea"/>
              <a:cs typeface="+mn-cs"/>
            </a:rPr>
            <a:t>- www.euro2day.gr</a:t>
          </a:r>
          <a:endParaRPr lang="el-GR" sz="1100">
            <a:solidFill>
              <a:schemeClr val="dk1"/>
            </a:solidFill>
            <a:latin typeface="+mn-lt"/>
            <a:ea typeface="+mn-ea"/>
            <a:cs typeface="+mn-cs"/>
          </a:endParaRPr>
        </a:p>
        <a:p>
          <a:r>
            <a:rPr lang="en-US" sz="1100">
              <a:solidFill>
                <a:schemeClr val="dk1"/>
              </a:solidFill>
              <a:latin typeface="+mn-lt"/>
              <a:ea typeface="+mn-ea"/>
              <a:cs typeface="+mn-cs"/>
            </a:rPr>
            <a:t>- www.endeavor.org.gr</a:t>
          </a:r>
          <a:endParaRPr lang="el-GR" sz="1100">
            <a:solidFill>
              <a:schemeClr val="dk1"/>
            </a:solidFill>
            <a:latin typeface="+mn-lt"/>
            <a:ea typeface="+mn-ea"/>
            <a:cs typeface="+mn-cs"/>
          </a:endParaRPr>
        </a:p>
        <a:p>
          <a:r>
            <a:rPr lang="en-US" sz="1100">
              <a:solidFill>
                <a:schemeClr val="dk1"/>
              </a:solidFill>
              <a:latin typeface="+mn-lt"/>
              <a:ea typeface="+mn-ea"/>
              <a:cs typeface="+mn-cs"/>
            </a:rPr>
            <a:t>- www.hradf.com</a:t>
          </a:r>
          <a:endParaRPr lang="el-GR" sz="1100">
            <a:solidFill>
              <a:schemeClr val="dk1"/>
            </a:solidFill>
            <a:latin typeface="+mn-lt"/>
            <a:ea typeface="+mn-ea"/>
            <a:cs typeface="+mn-cs"/>
          </a:endParaRPr>
        </a:p>
        <a:p>
          <a:r>
            <a:rPr lang="en-US" sz="1100">
              <a:solidFill>
                <a:schemeClr val="dk1"/>
              </a:solidFill>
              <a:latin typeface="+mn-lt"/>
              <a:ea typeface="+mn-ea"/>
              <a:cs typeface="+mn-cs"/>
            </a:rPr>
            <a:t>- www.naftemporiki.gr</a:t>
          </a:r>
          <a:endParaRPr lang="el-GR" sz="1100">
            <a:solidFill>
              <a:schemeClr val="dk1"/>
            </a:solidFill>
            <a:latin typeface="+mn-lt"/>
            <a:ea typeface="+mn-ea"/>
            <a:cs typeface="+mn-cs"/>
          </a:endParaRPr>
        </a:p>
        <a:p>
          <a:endParaRPr lang="en-US" sz="1100"/>
        </a:p>
        <a:p>
          <a:endParaRPr lang="en-US" sz="1100"/>
        </a:p>
        <a:p>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OCHE%20Flash%20Note%20by%20VRS%202014\WASTE%20SOLUTIONS%20Business%20Plan%20by%20V%20R%20S\Documents%20and%20Settings\panagiotis\Local%20Settings\Temporary%20Internet%20Files\OLK98\_BVIC_European_Real_Estate_Cos_Valu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www.euro2day.gr/news/enterprises/article/1455704/attica-bank.html"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dimension ref="C1:DA24"/>
  <sheetViews>
    <sheetView showGridLines="0" zoomScale="90" zoomScaleNormal="90" workbookViewId="0">
      <selection activeCell="K29" sqref="K29"/>
    </sheetView>
  </sheetViews>
  <sheetFormatPr defaultRowHeight="15"/>
  <cols>
    <col min="1" max="3" width="3.7109375" style="46" customWidth="1"/>
    <col min="4" max="4" width="36.5703125" style="46" customWidth="1"/>
    <col min="5" max="12" width="3.7109375" style="46" customWidth="1"/>
    <col min="13" max="13" width="3.7109375" style="47" customWidth="1"/>
    <col min="14" max="14" width="23.85546875" style="46" customWidth="1"/>
    <col min="15" max="15" width="17" style="46" customWidth="1"/>
    <col min="16" max="16" width="44" style="46" customWidth="1"/>
    <col min="17" max="17" width="19" style="47" customWidth="1"/>
    <col min="18" max="18" width="9.140625" style="46" customWidth="1"/>
    <col min="19" max="16384" width="9.140625" style="46"/>
  </cols>
  <sheetData>
    <row r="1" spans="3:105" ht="14.25" customHeight="1"/>
    <row r="2" spans="3:105" ht="14.25" customHeight="1"/>
    <row r="3" spans="3:105">
      <c r="O3" s="48"/>
    </row>
    <row r="4" spans="3:105" s="49" customFormat="1">
      <c r="M4" s="50"/>
      <c r="O4" s="51"/>
      <c r="Q4" s="50"/>
    </row>
    <row r="5" spans="3:105" s="49" customFormat="1">
      <c r="M5" s="50"/>
      <c r="O5" s="51"/>
      <c r="Q5" s="50"/>
    </row>
    <row r="6" spans="3:105" s="47" customFormat="1">
      <c r="N6" s="46"/>
      <c r="O6" s="48"/>
      <c r="P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row>
    <row r="7" spans="3:105" s="47" customFormat="1">
      <c r="N7" s="46"/>
      <c r="O7" s="48"/>
      <c r="P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row>
    <row r="8" spans="3:105" s="47" customFormat="1">
      <c r="N8" s="46"/>
      <c r="O8" s="48"/>
      <c r="P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row>
    <row r="9" spans="3:105" s="47" customFormat="1">
      <c r="N9" s="46"/>
      <c r="O9" s="48"/>
      <c r="P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row>
    <row r="10" spans="3:105" s="47" customFormat="1">
      <c r="N10" s="46"/>
      <c r="O10" s="46"/>
      <c r="P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row>
    <row r="11" spans="3:105" s="47" customFormat="1">
      <c r="C11" s="52"/>
      <c r="D11" s="52"/>
      <c r="E11" s="52"/>
      <c r="F11" s="52"/>
      <c r="G11" s="52"/>
      <c r="H11" s="52"/>
      <c r="I11" s="52"/>
      <c r="J11" s="52"/>
      <c r="N11" s="46"/>
      <c r="O11" s="46"/>
      <c r="P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row>
    <row r="12" spans="3:105" s="47" customFormat="1" ht="15.75">
      <c r="C12" s="52"/>
      <c r="D12" s="53"/>
      <c r="E12" s="52"/>
      <c r="F12" s="52"/>
      <c r="G12" s="52"/>
      <c r="H12" s="52"/>
      <c r="I12" s="52"/>
      <c r="J12" s="52"/>
      <c r="N12" s="46"/>
      <c r="O12" s="46"/>
      <c r="P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row>
    <row r="13" spans="3:105" s="47" customFormat="1" ht="15.75">
      <c r="C13" s="52"/>
      <c r="D13" s="53"/>
      <c r="E13" s="52"/>
      <c r="F13" s="52"/>
      <c r="G13" s="52"/>
      <c r="H13" s="52"/>
      <c r="I13" s="52"/>
      <c r="J13" s="52"/>
      <c r="N13" s="46"/>
      <c r="O13" s="46"/>
      <c r="P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row>
    <row r="14" spans="3:105" s="47" customFormat="1" ht="15.75">
      <c r="C14" s="52"/>
      <c r="D14" s="53"/>
      <c r="E14" s="52"/>
      <c r="F14" s="52"/>
      <c r="G14" s="52"/>
      <c r="H14" s="52"/>
      <c r="I14" s="52"/>
      <c r="J14" s="52"/>
      <c r="N14" s="46"/>
      <c r="O14" s="46"/>
      <c r="P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row>
    <row r="15" spans="3:105" s="47" customFormat="1" ht="15.75">
      <c r="C15" s="52"/>
      <c r="D15" s="53"/>
      <c r="E15" s="52"/>
      <c r="F15" s="52"/>
      <c r="G15" s="52"/>
      <c r="H15" s="52"/>
      <c r="I15" s="52"/>
      <c r="J15" s="52"/>
      <c r="N15" s="46"/>
      <c r="O15" s="46"/>
      <c r="P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row>
    <row r="16" spans="3:105" s="47" customFormat="1" ht="15.75">
      <c r="C16" s="52"/>
      <c r="D16" s="53"/>
      <c r="E16" s="52"/>
      <c r="F16" s="52"/>
      <c r="G16" s="52"/>
      <c r="H16" s="52"/>
      <c r="I16" s="52"/>
      <c r="J16" s="52"/>
      <c r="N16" s="46"/>
      <c r="O16" s="46"/>
      <c r="P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row>
    <row r="17" spans="3:105" s="47" customFormat="1">
      <c r="C17" s="52"/>
      <c r="D17" s="52"/>
      <c r="E17" s="52"/>
      <c r="F17" s="52"/>
      <c r="G17" s="52"/>
      <c r="H17" s="52"/>
      <c r="I17" s="52"/>
      <c r="J17" s="52"/>
      <c r="N17" s="46"/>
      <c r="O17" s="46"/>
      <c r="P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row>
    <row r="18" spans="3:105" s="47" customFormat="1" ht="15.75">
      <c r="C18" s="52"/>
      <c r="D18" s="53"/>
      <c r="E18" s="52"/>
      <c r="F18" s="52"/>
      <c r="G18" s="52"/>
      <c r="H18" s="52"/>
      <c r="I18" s="52"/>
      <c r="J18" s="52"/>
      <c r="N18" s="46"/>
      <c r="O18" s="46"/>
      <c r="P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row>
    <row r="19" spans="3:105" s="47" customFormat="1" ht="15.75">
      <c r="C19" s="52"/>
      <c r="D19" s="53"/>
      <c r="E19" s="52"/>
      <c r="F19" s="52"/>
      <c r="G19" s="52"/>
      <c r="H19" s="52"/>
      <c r="I19" s="52"/>
      <c r="J19" s="52"/>
      <c r="N19" s="46"/>
      <c r="O19" s="46"/>
      <c r="P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row>
    <row r="20" spans="3:105" s="47" customFormat="1" ht="15.75">
      <c r="C20" s="52"/>
      <c r="D20" s="53"/>
      <c r="E20" s="52"/>
      <c r="F20" s="52"/>
      <c r="G20" s="52"/>
      <c r="H20" s="52"/>
      <c r="I20" s="52"/>
      <c r="J20" s="52"/>
      <c r="N20" s="46"/>
      <c r="O20" s="46"/>
      <c r="P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row>
    <row r="21" spans="3:105" s="47" customFormat="1" ht="15.75">
      <c r="C21" s="52"/>
      <c r="D21" s="53"/>
      <c r="E21" s="52"/>
      <c r="F21" s="52"/>
      <c r="G21" s="52"/>
      <c r="H21" s="52"/>
      <c r="I21" s="52"/>
      <c r="J21" s="52"/>
      <c r="N21" s="46"/>
      <c r="O21" s="46"/>
      <c r="P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row>
    <row r="22" spans="3:105" ht="15.75">
      <c r="C22" s="52"/>
      <c r="D22" s="53"/>
      <c r="E22" s="52"/>
      <c r="F22" s="52"/>
      <c r="G22" s="52"/>
      <c r="H22" s="52"/>
      <c r="I22" s="52"/>
      <c r="J22" s="52"/>
    </row>
    <row r="23" spans="3:105">
      <c r="C23" s="52"/>
      <c r="D23" s="52"/>
      <c r="E23" s="52"/>
      <c r="F23" s="52"/>
      <c r="G23" s="52"/>
      <c r="H23" s="52"/>
      <c r="I23" s="52"/>
      <c r="J23" s="52"/>
    </row>
    <row r="24" spans="3:105">
      <c r="C24" s="52"/>
      <c r="D24" s="52"/>
      <c r="E24" s="52"/>
      <c r="F24" s="52"/>
      <c r="G24" s="52"/>
      <c r="H24" s="52"/>
      <c r="I24" s="52"/>
      <c r="J24" s="5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AB71"/>
  <sheetViews>
    <sheetView tabSelected="1" topLeftCell="C6" zoomScale="70" zoomScaleNormal="70" workbookViewId="0">
      <selection activeCell="V51" sqref="V51"/>
    </sheetView>
  </sheetViews>
  <sheetFormatPr defaultRowHeight="15"/>
  <cols>
    <col min="4" max="4" width="9.140625" customWidth="1"/>
  </cols>
  <sheetData>
    <row r="1" spans="1:28">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row>
    <row r="2" spans="1:28">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row>
    <row r="3" spans="1:28">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row>
    <row r="5" spans="1:28">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28">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row>
    <row r="7" spans="1:28">
      <c r="A7" s="69"/>
      <c r="B7" s="69"/>
      <c r="C7" s="69"/>
      <c r="D7" s="69"/>
      <c r="E7" s="69"/>
      <c r="F7" s="69"/>
      <c r="G7" s="69"/>
      <c r="H7" s="69"/>
      <c r="I7" s="69"/>
      <c r="J7" s="69"/>
      <c r="K7" s="69"/>
      <c r="L7" s="69"/>
      <c r="M7" s="69"/>
      <c r="N7" s="69"/>
      <c r="O7" s="69"/>
      <c r="P7" s="69"/>
      <c r="Q7" s="69"/>
      <c r="R7" s="69"/>
      <c r="S7" s="69"/>
      <c r="T7" s="69"/>
      <c r="U7" s="69"/>
      <c r="V7" s="69"/>
      <c r="W7" s="69"/>
      <c r="X7" s="69"/>
      <c r="Y7" s="69"/>
      <c r="Z7" s="69"/>
      <c r="AA7" s="69"/>
      <c r="AB7" s="69"/>
    </row>
    <row r="8" spans="1:28">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row>
    <row r="9" spans="1:28">
      <c r="A9" s="69"/>
      <c r="B9" s="69"/>
      <c r="C9" s="69"/>
      <c r="D9" s="69"/>
      <c r="E9" s="69"/>
      <c r="F9" s="69"/>
      <c r="G9" s="69"/>
      <c r="H9" s="69"/>
      <c r="I9" s="69"/>
      <c r="J9" s="69"/>
      <c r="K9" s="69"/>
      <c r="L9" s="69"/>
      <c r="M9" s="69"/>
      <c r="N9" s="69"/>
      <c r="O9" s="69"/>
      <c r="P9" s="69"/>
      <c r="Q9" s="69"/>
      <c r="R9" s="69"/>
      <c r="S9" s="69"/>
      <c r="T9" s="69"/>
      <c r="U9" s="69"/>
      <c r="V9" s="69"/>
      <c r="W9" s="69"/>
      <c r="X9" s="69"/>
      <c r="Y9" s="69"/>
      <c r="Z9" s="69"/>
      <c r="AA9" s="69"/>
      <c r="AB9" s="69"/>
    </row>
    <row r="10" spans="1:28">
      <c r="A10" s="69"/>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row>
    <row r="11" spans="1:28">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row>
    <row r="12" spans="1:28">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row>
    <row r="13" spans="1:28">
      <c r="A13" s="69"/>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row>
    <row r="14" spans="1:28">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row>
    <row r="15" spans="1:28">
      <c r="A15" s="69"/>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row>
    <row r="16" spans="1:28">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row>
    <row r="17" spans="1:28">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row>
    <row r="18" spans="1:28">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row>
    <row r="19" spans="1:28">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28">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28">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row>
    <row r="22" spans="1:28">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row>
    <row r="23" spans="1:28">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row>
    <row r="24" spans="1:28">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row>
    <row r="25" spans="1:28">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row>
    <row r="26" spans="1:28">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row>
    <row r="27" spans="1:28">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row>
    <row r="28" spans="1:28">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row>
    <row r="29" spans="1:28">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row>
    <row r="30" spans="1:28">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row>
    <row r="31" spans="1:28">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row>
    <row r="32" spans="1:28">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row>
    <row r="33" spans="1:28">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row>
    <row r="34" spans="1:28">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row>
    <row r="35" spans="1:28">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row>
    <row r="36" spans="1:28">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row>
    <row r="37" spans="1:28">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row>
    <row r="38" spans="1:28">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spans="1:28">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spans="1:28">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row>
    <row r="41" spans="1:28">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row>
    <row r="42" spans="1:28">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spans="1:28">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spans="1:28">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spans="1:28">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spans="1:28">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7" spans="1:28">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row>
    <row r="48" spans="1:28">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row>
    <row r="49" spans="1:28">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row>
    <row r="50" spans="1:28">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row>
    <row r="51" spans="1:28">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row>
    <row r="52" spans="1:28">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row>
    <row r="53" spans="1:28">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row>
    <row r="54" spans="1:28">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row>
    <row r="55" spans="1:28">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row>
    <row r="56" spans="1:28">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row>
    <row r="57" spans="1:28">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row>
    <row r="58" spans="1:28">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row>
    <row r="59" spans="1:28">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row>
    <row r="60" spans="1:28">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row>
    <row r="61" spans="1:28">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row>
    <row r="62" spans="1:28">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row>
    <row r="63" spans="1:28">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row>
    <row r="64" spans="1:28">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row>
    <row r="67" spans="1:28">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row>
    <row r="68" spans="1:28">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row>
    <row r="69" spans="1:28">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row>
    <row r="71" spans="1:28">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T60"/>
  <sheetViews>
    <sheetView zoomScale="90" zoomScaleNormal="90" workbookViewId="0">
      <selection activeCell="S20" sqref="S20"/>
    </sheetView>
  </sheetViews>
  <sheetFormatPr defaultRowHeight="15"/>
  <sheetData>
    <row r="1" spans="1:20">
      <c r="A1" s="69"/>
      <c r="B1" s="69"/>
      <c r="C1" s="69"/>
      <c r="D1" s="69"/>
      <c r="E1" s="69"/>
      <c r="F1" s="69"/>
      <c r="G1" s="69"/>
      <c r="H1" s="69"/>
      <c r="I1" s="69"/>
      <c r="J1" s="69"/>
      <c r="K1" s="69"/>
      <c r="L1" s="69"/>
      <c r="M1" s="69"/>
      <c r="N1" s="69"/>
      <c r="O1" s="69"/>
      <c r="P1" s="69"/>
      <c r="Q1" s="69"/>
      <c r="R1" s="69"/>
      <c r="S1" s="69"/>
      <c r="T1" s="69"/>
    </row>
    <row r="2" spans="1:20">
      <c r="A2" s="69"/>
      <c r="B2" s="69"/>
      <c r="C2" s="69"/>
      <c r="D2" s="69"/>
      <c r="E2" s="69"/>
      <c r="F2" s="69"/>
      <c r="G2" s="69"/>
      <c r="H2" s="69"/>
      <c r="I2" s="69"/>
      <c r="J2" s="69"/>
      <c r="K2" s="69"/>
      <c r="L2" s="69"/>
      <c r="M2" s="69"/>
      <c r="N2" s="69"/>
      <c r="O2" s="69"/>
      <c r="P2" s="69"/>
      <c r="Q2" s="69"/>
      <c r="R2" s="69"/>
      <c r="S2" s="69"/>
      <c r="T2" s="69"/>
    </row>
    <row r="3" spans="1:20">
      <c r="A3" s="69"/>
      <c r="B3" s="69"/>
      <c r="C3" s="69"/>
      <c r="D3" s="69"/>
      <c r="E3" s="69"/>
      <c r="F3" s="69"/>
      <c r="G3" s="69"/>
      <c r="H3" s="69"/>
      <c r="I3" s="69"/>
      <c r="J3" s="69"/>
      <c r="K3" s="69"/>
      <c r="L3" s="69"/>
      <c r="M3" s="69"/>
      <c r="N3" s="69"/>
      <c r="O3" s="69"/>
      <c r="P3" s="69"/>
      <c r="Q3" s="69"/>
      <c r="R3" s="69"/>
      <c r="S3" s="69"/>
      <c r="T3" s="69"/>
    </row>
    <row r="4" spans="1:20">
      <c r="A4" s="69"/>
      <c r="B4" s="69"/>
      <c r="C4" s="69"/>
      <c r="D4" s="69"/>
      <c r="E4" s="69"/>
      <c r="F4" s="69"/>
      <c r="G4" s="69"/>
      <c r="H4" s="69"/>
      <c r="I4" s="69"/>
      <c r="J4" s="69"/>
      <c r="K4" s="69"/>
      <c r="L4" s="69"/>
      <c r="M4" s="69"/>
      <c r="N4" s="69"/>
      <c r="O4" s="69"/>
      <c r="P4" s="69"/>
      <c r="Q4" s="69"/>
      <c r="R4" s="69"/>
      <c r="S4" s="69"/>
      <c r="T4" s="69"/>
    </row>
    <row r="5" spans="1:20">
      <c r="A5" s="69"/>
      <c r="B5" s="69"/>
      <c r="C5" s="69"/>
      <c r="D5" s="69"/>
      <c r="E5" s="69"/>
      <c r="F5" s="69"/>
      <c r="G5" s="69"/>
      <c r="H5" s="69"/>
      <c r="I5" s="69"/>
      <c r="J5" s="69"/>
      <c r="K5" s="69"/>
      <c r="L5" s="69"/>
      <c r="M5" s="69"/>
      <c r="N5" s="69"/>
      <c r="O5" s="69"/>
      <c r="P5" s="69"/>
      <c r="Q5" s="69"/>
      <c r="R5" s="69"/>
      <c r="S5" s="69"/>
      <c r="T5" s="69"/>
    </row>
    <row r="6" spans="1:20">
      <c r="A6" s="69"/>
      <c r="B6" s="69"/>
      <c r="C6" s="69"/>
      <c r="D6" s="69"/>
      <c r="E6" s="69"/>
      <c r="F6" s="69"/>
      <c r="G6" s="69"/>
      <c r="H6" s="69"/>
      <c r="I6" s="69"/>
      <c r="J6" s="69"/>
      <c r="K6" s="69"/>
      <c r="L6" s="69"/>
      <c r="M6" s="69"/>
      <c r="N6" s="69"/>
      <c r="O6" s="69"/>
      <c r="P6" s="69"/>
      <c r="Q6" s="69"/>
      <c r="R6" s="69"/>
      <c r="S6" s="69"/>
      <c r="T6" s="69"/>
    </row>
    <row r="7" spans="1:20">
      <c r="A7" s="69"/>
      <c r="B7" s="69"/>
      <c r="C7" s="69"/>
      <c r="D7" s="69"/>
      <c r="E7" s="69"/>
      <c r="F7" s="69"/>
      <c r="G7" s="69"/>
      <c r="H7" s="69"/>
      <c r="I7" s="69"/>
      <c r="J7" s="69"/>
      <c r="K7" s="69"/>
      <c r="L7" s="69"/>
      <c r="M7" s="69"/>
      <c r="N7" s="69"/>
      <c r="O7" s="69"/>
      <c r="P7" s="69"/>
      <c r="Q7" s="69"/>
      <c r="R7" s="69"/>
      <c r="S7" s="69"/>
      <c r="T7" s="69"/>
    </row>
    <row r="8" spans="1:20">
      <c r="A8" s="69"/>
      <c r="B8" s="69"/>
      <c r="C8" s="69"/>
      <c r="D8" s="69"/>
      <c r="E8" s="69"/>
      <c r="F8" s="69"/>
      <c r="G8" s="69"/>
      <c r="H8" s="69"/>
      <c r="I8" s="69"/>
      <c r="J8" s="69"/>
      <c r="K8" s="69"/>
      <c r="L8" s="69"/>
      <c r="M8" s="69"/>
      <c r="N8" s="69"/>
      <c r="O8" s="69"/>
      <c r="P8" s="69"/>
      <c r="Q8" s="69"/>
      <c r="R8" s="69"/>
      <c r="S8" s="69"/>
      <c r="T8" s="69"/>
    </row>
    <row r="9" spans="1:20">
      <c r="A9" s="69"/>
      <c r="B9" s="69"/>
      <c r="C9" s="69"/>
      <c r="D9" s="69"/>
      <c r="E9" s="71"/>
      <c r="F9" s="71"/>
      <c r="G9" s="71"/>
      <c r="H9" s="71"/>
      <c r="I9" s="71"/>
      <c r="J9" s="71"/>
      <c r="K9" s="71"/>
      <c r="L9" s="71"/>
      <c r="M9" s="71"/>
      <c r="N9" s="71"/>
      <c r="O9" s="71"/>
      <c r="P9" s="71"/>
      <c r="Q9" s="69"/>
      <c r="R9" s="69"/>
      <c r="S9" s="69"/>
      <c r="T9" s="69"/>
    </row>
    <row r="10" spans="1:20">
      <c r="A10" s="69"/>
      <c r="B10" s="69"/>
      <c r="C10" s="69"/>
      <c r="D10" s="69"/>
      <c r="E10" s="72"/>
      <c r="F10" s="72"/>
      <c r="G10" s="72"/>
      <c r="H10" s="72"/>
      <c r="I10" s="72"/>
      <c r="J10" s="72"/>
      <c r="K10" s="72"/>
      <c r="L10" s="72"/>
      <c r="M10" s="72"/>
      <c r="N10" s="72"/>
      <c r="O10" s="72"/>
      <c r="P10" s="72"/>
      <c r="Q10" s="69"/>
      <c r="R10" s="69"/>
      <c r="S10" s="69"/>
      <c r="T10" s="69"/>
    </row>
    <row r="11" spans="1:20">
      <c r="A11" s="69"/>
      <c r="B11" s="69"/>
      <c r="C11" s="69"/>
      <c r="D11" s="69"/>
      <c r="E11" s="72"/>
      <c r="F11" s="72"/>
      <c r="G11" s="72"/>
      <c r="H11" s="72"/>
      <c r="I11" s="72"/>
      <c r="J11" s="72"/>
      <c r="K11" s="72"/>
      <c r="L11" s="72"/>
      <c r="M11" s="72"/>
      <c r="N11" s="72"/>
      <c r="O11" s="72"/>
      <c r="P11" s="72"/>
      <c r="Q11" s="69"/>
      <c r="R11" s="69"/>
      <c r="S11" s="69"/>
      <c r="T11" s="69"/>
    </row>
    <row r="12" spans="1:20">
      <c r="A12" s="69"/>
      <c r="B12" s="69"/>
      <c r="C12" s="69"/>
      <c r="D12" s="69"/>
      <c r="E12" s="72"/>
      <c r="F12" s="72"/>
      <c r="G12" s="72"/>
      <c r="H12" s="72"/>
      <c r="I12" s="72"/>
      <c r="J12" s="72"/>
      <c r="K12" s="72"/>
      <c r="L12" s="72"/>
      <c r="M12" s="72"/>
      <c r="N12" s="72"/>
      <c r="O12" s="72"/>
      <c r="P12" s="72"/>
      <c r="Q12" s="69"/>
      <c r="R12" s="69"/>
      <c r="S12" s="69"/>
      <c r="T12" s="69"/>
    </row>
    <row r="13" spans="1:20">
      <c r="A13" s="69"/>
      <c r="B13" s="69"/>
      <c r="C13" s="69"/>
      <c r="D13" s="69"/>
      <c r="E13" s="72"/>
      <c r="F13" s="72"/>
      <c r="G13" s="72"/>
      <c r="H13" s="72"/>
      <c r="I13" s="72"/>
      <c r="J13" s="72"/>
      <c r="K13" s="72"/>
      <c r="L13" s="72"/>
      <c r="M13" s="72"/>
      <c r="N13" s="72"/>
      <c r="O13" s="72"/>
      <c r="P13" s="72"/>
      <c r="Q13" s="69"/>
      <c r="R13" s="69"/>
      <c r="S13" s="69"/>
      <c r="T13" s="69"/>
    </row>
    <row r="14" spans="1:20">
      <c r="A14" s="69"/>
      <c r="B14" s="69"/>
      <c r="C14" s="69"/>
      <c r="D14" s="69"/>
      <c r="E14" s="72"/>
      <c r="F14" s="72"/>
      <c r="G14" s="72"/>
      <c r="H14" s="72"/>
      <c r="I14" s="72"/>
      <c r="J14" s="72"/>
      <c r="K14" s="72"/>
      <c r="L14" s="72"/>
      <c r="M14" s="72"/>
      <c r="N14" s="72"/>
      <c r="O14" s="72"/>
      <c r="P14" s="72"/>
      <c r="Q14" s="69"/>
      <c r="R14" s="69"/>
      <c r="S14" s="69"/>
      <c r="T14" s="69"/>
    </row>
    <row r="15" spans="1:20">
      <c r="A15" s="69"/>
      <c r="B15" s="69"/>
      <c r="C15" s="69"/>
      <c r="D15" s="69"/>
      <c r="E15" s="73"/>
      <c r="F15" s="73"/>
      <c r="G15" s="73"/>
      <c r="H15" s="73"/>
      <c r="I15" s="73"/>
      <c r="J15" s="73"/>
      <c r="K15" s="73"/>
      <c r="L15" s="73"/>
      <c r="M15" s="73"/>
      <c r="N15" s="73"/>
      <c r="O15" s="73"/>
      <c r="P15" s="73"/>
      <c r="Q15" s="69"/>
      <c r="R15" s="69"/>
      <c r="S15" s="69"/>
      <c r="T15" s="69"/>
    </row>
    <row r="16" spans="1:20">
      <c r="A16" s="69"/>
      <c r="B16" s="69"/>
      <c r="C16" s="69"/>
      <c r="D16" s="69"/>
      <c r="E16" s="69"/>
      <c r="F16" s="69"/>
      <c r="G16" s="69"/>
      <c r="H16" s="69"/>
      <c r="I16" s="69"/>
      <c r="J16" s="69"/>
      <c r="K16" s="69"/>
      <c r="L16" s="69"/>
      <c r="M16" s="69"/>
      <c r="N16" s="69"/>
      <c r="O16" s="69"/>
      <c r="P16" s="69"/>
      <c r="Q16" s="69"/>
      <c r="R16" s="69"/>
      <c r="S16" s="69"/>
      <c r="T16" s="69"/>
    </row>
    <row r="17" spans="1:20">
      <c r="A17" s="69"/>
      <c r="B17" s="69"/>
      <c r="C17" s="69"/>
      <c r="D17" s="69"/>
      <c r="E17" s="71"/>
      <c r="F17" s="71"/>
      <c r="G17" s="71"/>
      <c r="H17" s="71"/>
      <c r="I17" s="71"/>
      <c r="J17" s="71"/>
      <c r="K17" s="71"/>
      <c r="L17" s="71"/>
      <c r="M17" s="71"/>
      <c r="N17" s="71"/>
      <c r="O17" s="71"/>
      <c r="P17" s="71"/>
      <c r="Q17" s="69"/>
      <c r="R17" s="69"/>
      <c r="S17" s="69"/>
      <c r="T17" s="69"/>
    </row>
    <row r="18" spans="1:20">
      <c r="A18" s="69"/>
      <c r="B18" s="69"/>
      <c r="C18" s="69"/>
      <c r="D18" s="69"/>
      <c r="E18" s="72"/>
      <c r="F18" s="72"/>
      <c r="G18" s="72"/>
      <c r="H18" s="72"/>
      <c r="I18" s="72"/>
      <c r="J18" s="72"/>
      <c r="K18" s="72"/>
      <c r="L18" s="72"/>
      <c r="M18" s="72"/>
      <c r="N18" s="72"/>
      <c r="O18" s="72"/>
      <c r="P18" s="72"/>
      <c r="Q18" s="69"/>
      <c r="R18" s="69"/>
      <c r="S18" s="69"/>
      <c r="T18" s="69"/>
    </row>
    <row r="19" spans="1:20">
      <c r="A19" s="69"/>
      <c r="B19" s="69"/>
      <c r="C19" s="69"/>
      <c r="D19" s="69"/>
      <c r="E19" s="72"/>
      <c r="F19" s="72"/>
      <c r="G19" s="72"/>
      <c r="H19" s="72"/>
      <c r="I19" s="72"/>
      <c r="J19" s="72"/>
      <c r="K19" s="72"/>
      <c r="L19" s="72"/>
      <c r="M19" s="72"/>
      <c r="N19" s="72"/>
      <c r="O19" s="72"/>
      <c r="P19" s="72"/>
      <c r="Q19" s="69"/>
      <c r="R19" s="69"/>
      <c r="S19" s="69"/>
      <c r="T19" s="69"/>
    </row>
    <row r="20" spans="1:20">
      <c r="A20" s="69"/>
      <c r="B20" s="69"/>
      <c r="C20" s="69"/>
      <c r="D20" s="69"/>
      <c r="E20" s="72"/>
      <c r="F20" s="72"/>
      <c r="G20" s="72"/>
      <c r="H20" s="72"/>
      <c r="I20" s="72"/>
      <c r="J20" s="72"/>
      <c r="K20" s="72"/>
      <c r="L20" s="72"/>
      <c r="M20" s="72"/>
      <c r="N20" s="72"/>
      <c r="O20" s="72"/>
      <c r="P20" s="72"/>
      <c r="Q20" s="69"/>
      <c r="R20" s="69"/>
      <c r="S20" s="69"/>
      <c r="T20" s="69"/>
    </row>
    <row r="21" spans="1:20">
      <c r="A21" s="69"/>
      <c r="B21" s="69"/>
      <c r="C21" s="69"/>
      <c r="D21" s="69"/>
      <c r="E21" s="72"/>
      <c r="F21" s="72"/>
      <c r="G21" s="72"/>
      <c r="H21" s="72"/>
      <c r="I21" s="72"/>
      <c r="J21" s="72"/>
      <c r="K21" s="72"/>
      <c r="L21" s="72"/>
      <c r="M21" s="72"/>
      <c r="N21" s="72"/>
      <c r="O21" s="72"/>
      <c r="P21" s="72"/>
      <c r="Q21" s="69"/>
      <c r="R21" s="69"/>
      <c r="S21" s="69"/>
      <c r="T21" s="69"/>
    </row>
    <row r="22" spans="1:20">
      <c r="A22" s="69"/>
      <c r="B22" s="69"/>
      <c r="C22" s="69"/>
      <c r="D22" s="69"/>
      <c r="E22" s="72"/>
      <c r="F22" s="72"/>
      <c r="G22" s="72"/>
      <c r="H22" s="72"/>
      <c r="I22" s="72"/>
      <c r="J22" s="72"/>
      <c r="K22" s="72"/>
      <c r="L22" s="72"/>
      <c r="M22" s="72"/>
      <c r="N22" s="72"/>
      <c r="O22" s="72"/>
      <c r="P22" s="72"/>
      <c r="Q22" s="69"/>
      <c r="R22" s="69"/>
      <c r="S22" s="69"/>
      <c r="T22" s="69"/>
    </row>
    <row r="23" spans="1:20">
      <c r="A23" s="69"/>
      <c r="B23" s="69"/>
      <c r="C23" s="69"/>
      <c r="D23" s="69"/>
      <c r="E23" s="72"/>
      <c r="F23" s="72"/>
      <c r="G23" s="72"/>
      <c r="H23" s="72"/>
      <c r="I23" s="72"/>
      <c r="J23" s="72"/>
      <c r="K23" s="72"/>
      <c r="L23" s="72"/>
      <c r="M23" s="72"/>
      <c r="N23" s="72"/>
      <c r="O23" s="72"/>
      <c r="P23" s="72"/>
      <c r="Q23" s="69"/>
      <c r="R23" s="69"/>
      <c r="S23" s="69"/>
      <c r="T23" s="69"/>
    </row>
    <row r="24" spans="1:20">
      <c r="A24" s="69"/>
      <c r="B24" s="69"/>
      <c r="C24" s="69"/>
      <c r="D24" s="69"/>
      <c r="E24" s="73"/>
      <c r="F24" s="73"/>
      <c r="G24" s="73"/>
      <c r="H24" s="73"/>
      <c r="I24" s="73"/>
      <c r="J24" s="73"/>
      <c r="K24" s="73"/>
      <c r="L24" s="73"/>
      <c r="M24" s="73"/>
      <c r="N24" s="73"/>
      <c r="O24" s="73"/>
      <c r="P24" s="73"/>
      <c r="Q24" s="69"/>
      <c r="R24" s="69"/>
      <c r="S24" s="69"/>
      <c r="T24" s="69"/>
    </row>
    <row r="25" spans="1:20">
      <c r="A25" s="69"/>
      <c r="B25" s="69"/>
      <c r="C25" s="69"/>
      <c r="D25" s="69"/>
      <c r="E25" s="69"/>
      <c r="F25" s="69"/>
      <c r="G25" s="69"/>
      <c r="H25" s="69"/>
      <c r="I25" s="69"/>
      <c r="J25" s="69"/>
      <c r="K25" s="69"/>
      <c r="L25" s="69"/>
      <c r="M25" s="69"/>
      <c r="N25" s="69"/>
      <c r="O25" s="69"/>
      <c r="P25" s="69"/>
      <c r="Q25" s="69"/>
      <c r="R25" s="69"/>
      <c r="S25" s="69"/>
      <c r="T25" s="69"/>
    </row>
    <row r="26" spans="1:20">
      <c r="A26" s="69"/>
      <c r="B26" s="69"/>
      <c r="C26" s="69"/>
      <c r="D26" s="69"/>
      <c r="E26" s="70" t="s">
        <v>747</v>
      </c>
      <c r="F26" s="69"/>
      <c r="G26" s="69"/>
      <c r="H26" s="69"/>
      <c r="I26" s="69"/>
      <c r="J26" s="69"/>
      <c r="K26" s="69"/>
      <c r="L26" s="69"/>
      <c r="M26" s="69"/>
      <c r="N26" s="69"/>
      <c r="O26" s="69"/>
      <c r="P26" s="69"/>
      <c r="Q26" s="69"/>
      <c r="R26" s="69"/>
      <c r="S26" s="69"/>
      <c r="T26" s="69"/>
    </row>
    <row r="27" spans="1:20">
      <c r="A27" s="69"/>
      <c r="B27" s="69"/>
      <c r="C27" s="69"/>
      <c r="D27" s="69"/>
      <c r="E27" s="69"/>
      <c r="F27" s="69"/>
      <c r="G27" s="69"/>
      <c r="H27" s="69"/>
      <c r="I27" s="69"/>
      <c r="J27" s="69"/>
      <c r="K27" s="69"/>
      <c r="L27" s="69"/>
      <c r="M27" s="69"/>
      <c r="N27" s="69"/>
      <c r="O27" s="69"/>
      <c r="P27" s="69"/>
      <c r="Q27" s="69"/>
      <c r="R27" s="69"/>
      <c r="S27" s="69"/>
      <c r="T27" s="69"/>
    </row>
    <row r="28" spans="1:20">
      <c r="A28" s="69"/>
      <c r="B28" s="69"/>
      <c r="C28" s="69"/>
      <c r="D28" s="69"/>
      <c r="E28" s="71"/>
      <c r="F28" s="71"/>
      <c r="G28" s="71"/>
      <c r="H28" s="71"/>
      <c r="I28" s="71"/>
      <c r="J28" s="71"/>
      <c r="K28" s="71"/>
      <c r="L28" s="71"/>
      <c r="M28" s="71"/>
      <c r="N28" s="71"/>
      <c r="O28" s="71"/>
      <c r="P28" s="71"/>
      <c r="Q28" s="69"/>
      <c r="R28" s="69"/>
      <c r="S28" s="69"/>
      <c r="T28" s="69"/>
    </row>
    <row r="29" spans="1:20">
      <c r="A29" s="69"/>
      <c r="B29" s="69"/>
      <c r="C29" s="69"/>
      <c r="D29" s="69"/>
      <c r="E29" s="72"/>
      <c r="F29" s="72"/>
      <c r="G29" s="72"/>
      <c r="H29" s="72"/>
      <c r="I29" s="72"/>
      <c r="J29" s="72"/>
      <c r="K29" s="72"/>
      <c r="L29" s="72"/>
      <c r="M29" s="72"/>
      <c r="N29" s="72"/>
      <c r="O29" s="72"/>
      <c r="P29" s="72"/>
      <c r="Q29" s="69"/>
      <c r="R29" s="69"/>
      <c r="S29" s="69"/>
      <c r="T29" s="69"/>
    </row>
    <row r="30" spans="1:20">
      <c r="A30" s="69"/>
      <c r="B30" s="69"/>
      <c r="C30" s="69"/>
      <c r="D30" s="69"/>
      <c r="E30" s="72"/>
      <c r="F30" s="72"/>
      <c r="G30" s="72"/>
      <c r="H30" s="72"/>
      <c r="I30" s="72"/>
      <c r="J30" s="72"/>
      <c r="K30" s="72"/>
      <c r="L30" s="72"/>
      <c r="M30" s="72"/>
      <c r="N30" s="72"/>
      <c r="O30" s="72"/>
      <c r="P30" s="72"/>
      <c r="Q30" s="69"/>
      <c r="R30" s="69"/>
      <c r="S30" s="69"/>
      <c r="T30" s="69"/>
    </row>
    <row r="31" spans="1:20">
      <c r="A31" s="69"/>
      <c r="B31" s="69"/>
      <c r="C31" s="69"/>
      <c r="D31" s="69"/>
      <c r="E31" s="72"/>
      <c r="F31" s="72"/>
      <c r="G31" s="72"/>
      <c r="H31" s="72"/>
      <c r="I31" s="72"/>
      <c r="J31" s="72"/>
      <c r="K31" s="72"/>
      <c r="L31" s="72"/>
      <c r="M31" s="72"/>
      <c r="N31" s="72"/>
      <c r="O31" s="72"/>
      <c r="P31" s="72"/>
      <c r="Q31" s="69"/>
      <c r="R31" s="69"/>
      <c r="S31" s="69"/>
      <c r="T31" s="69"/>
    </row>
    <row r="32" spans="1:20">
      <c r="A32" s="69"/>
      <c r="B32" s="69"/>
      <c r="C32" s="69"/>
      <c r="D32" s="69"/>
      <c r="E32" s="72"/>
      <c r="F32" s="72"/>
      <c r="G32" s="72"/>
      <c r="H32" s="72"/>
      <c r="I32" s="72"/>
      <c r="J32" s="72"/>
      <c r="K32" s="72"/>
      <c r="L32" s="72"/>
      <c r="M32" s="72"/>
      <c r="N32" s="72"/>
      <c r="O32" s="72"/>
      <c r="P32" s="72"/>
      <c r="Q32" s="69"/>
      <c r="R32" s="69"/>
      <c r="S32" s="69"/>
      <c r="T32" s="69"/>
    </row>
    <row r="33" spans="1:20">
      <c r="A33" s="69"/>
      <c r="B33" s="69"/>
      <c r="C33" s="69"/>
      <c r="D33" s="69"/>
      <c r="E33" s="72"/>
      <c r="F33" s="72"/>
      <c r="G33" s="72"/>
      <c r="H33" s="72"/>
      <c r="I33" s="72"/>
      <c r="J33" s="72"/>
      <c r="K33" s="72"/>
      <c r="L33" s="72"/>
      <c r="M33" s="72"/>
      <c r="N33" s="72"/>
      <c r="O33" s="72"/>
      <c r="P33" s="72"/>
      <c r="Q33" s="69"/>
      <c r="R33" s="69"/>
      <c r="S33" s="69"/>
      <c r="T33" s="69"/>
    </row>
    <row r="34" spans="1:20">
      <c r="A34" s="69"/>
      <c r="B34" s="69"/>
      <c r="C34" s="69"/>
      <c r="D34" s="69"/>
      <c r="E34" s="72"/>
      <c r="F34" s="72"/>
      <c r="G34" s="72"/>
      <c r="H34" s="72"/>
      <c r="I34" s="72"/>
      <c r="J34" s="72"/>
      <c r="K34" s="72"/>
      <c r="L34" s="72"/>
      <c r="M34" s="72"/>
      <c r="N34" s="72"/>
      <c r="O34" s="72"/>
      <c r="P34" s="72"/>
      <c r="Q34" s="69"/>
      <c r="R34" s="69"/>
      <c r="S34" s="69"/>
      <c r="T34" s="69"/>
    </row>
    <row r="35" spans="1:20">
      <c r="A35" s="69"/>
      <c r="B35" s="69"/>
      <c r="C35" s="69"/>
      <c r="D35" s="69"/>
      <c r="E35" s="72"/>
      <c r="F35" s="72"/>
      <c r="G35" s="72"/>
      <c r="H35" s="72"/>
      <c r="I35" s="72"/>
      <c r="J35" s="72"/>
      <c r="K35" s="72"/>
      <c r="L35" s="72"/>
      <c r="M35" s="72"/>
      <c r="N35" s="72"/>
      <c r="O35" s="72"/>
      <c r="P35" s="72"/>
      <c r="Q35" s="69"/>
      <c r="R35" s="69"/>
      <c r="S35" s="69"/>
      <c r="T35" s="69"/>
    </row>
    <row r="36" spans="1:20">
      <c r="A36" s="69"/>
      <c r="B36" s="69"/>
      <c r="C36" s="69"/>
      <c r="D36" s="69"/>
      <c r="E36" s="72"/>
      <c r="F36" s="72"/>
      <c r="G36" s="72"/>
      <c r="H36" s="72"/>
      <c r="I36" s="72"/>
      <c r="J36" s="72"/>
      <c r="K36" s="72"/>
      <c r="L36" s="72"/>
      <c r="M36" s="72"/>
      <c r="N36" s="72"/>
      <c r="O36" s="72"/>
      <c r="P36" s="72"/>
      <c r="Q36" s="69"/>
      <c r="R36" s="69"/>
      <c r="S36" s="69"/>
      <c r="T36" s="69"/>
    </row>
    <row r="37" spans="1:20">
      <c r="A37" s="69"/>
      <c r="B37" s="69"/>
      <c r="C37" s="69"/>
      <c r="D37" s="69"/>
      <c r="E37" s="72"/>
      <c r="F37" s="72"/>
      <c r="G37" s="72"/>
      <c r="H37" s="72"/>
      <c r="I37" s="72"/>
      <c r="J37" s="72"/>
      <c r="K37" s="72"/>
      <c r="L37" s="72"/>
      <c r="M37" s="72"/>
      <c r="N37" s="72"/>
      <c r="O37" s="72"/>
      <c r="P37" s="72"/>
      <c r="Q37" s="69"/>
      <c r="R37" s="69"/>
      <c r="S37" s="69"/>
      <c r="T37" s="69"/>
    </row>
    <row r="38" spans="1:20">
      <c r="A38" s="69"/>
      <c r="B38" s="69"/>
      <c r="C38" s="69"/>
      <c r="D38" s="69"/>
      <c r="E38" s="72"/>
      <c r="F38" s="72"/>
      <c r="G38" s="72"/>
      <c r="H38" s="72"/>
      <c r="I38" s="72"/>
      <c r="J38" s="72"/>
      <c r="K38" s="72"/>
      <c r="L38" s="72"/>
      <c r="M38" s="72"/>
      <c r="N38" s="72"/>
      <c r="O38" s="72"/>
      <c r="P38" s="72"/>
      <c r="Q38" s="69"/>
      <c r="R38" s="69"/>
      <c r="S38" s="69"/>
      <c r="T38" s="69"/>
    </row>
    <row r="39" spans="1:20">
      <c r="A39" s="69"/>
      <c r="B39" s="69"/>
      <c r="C39" s="69"/>
      <c r="D39" s="69"/>
      <c r="E39" s="72"/>
      <c r="F39" s="72"/>
      <c r="G39" s="72"/>
      <c r="H39" s="72"/>
      <c r="I39" s="72"/>
      <c r="J39" s="72"/>
      <c r="K39" s="72"/>
      <c r="L39" s="72"/>
      <c r="M39" s="72"/>
      <c r="N39" s="72"/>
      <c r="O39" s="72"/>
      <c r="P39" s="72"/>
      <c r="Q39" s="69"/>
      <c r="R39" s="69"/>
      <c r="S39" s="69"/>
      <c r="T39" s="69"/>
    </row>
    <row r="40" spans="1:20">
      <c r="A40" s="69"/>
      <c r="B40" s="69"/>
      <c r="C40" s="69"/>
      <c r="D40" s="69"/>
      <c r="E40" s="72"/>
      <c r="F40" s="72"/>
      <c r="G40" s="72"/>
      <c r="H40" s="72"/>
      <c r="I40" s="72"/>
      <c r="J40" s="72"/>
      <c r="K40" s="72"/>
      <c r="L40" s="72"/>
      <c r="M40" s="72"/>
      <c r="N40" s="72"/>
      <c r="O40" s="72"/>
      <c r="P40" s="72"/>
      <c r="Q40" s="69"/>
      <c r="R40" s="69"/>
      <c r="S40" s="69"/>
      <c r="T40" s="69"/>
    </row>
    <row r="41" spans="1:20">
      <c r="A41" s="69"/>
      <c r="B41" s="69"/>
      <c r="C41" s="69"/>
      <c r="D41" s="69"/>
      <c r="E41" s="73"/>
      <c r="F41" s="73"/>
      <c r="G41" s="73"/>
      <c r="H41" s="73"/>
      <c r="I41" s="73"/>
      <c r="J41" s="73"/>
      <c r="K41" s="73"/>
      <c r="L41" s="73"/>
      <c r="M41" s="73"/>
      <c r="N41" s="73"/>
      <c r="O41" s="73"/>
      <c r="P41" s="73"/>
      <c r="Q41" s="69"/>
      <c r="R41" s="69"/>
      <c r="S41" s="69"/>
      <c r="T41" s="69"/>
    </row>
    <row r="42" spans="1:20">
      <c r="A42" s="69"/>
      <c r="B42" s="69"/>
      <c r="C42" s="69"/>
      <c r="D42" s="69"/>
      <c r="E42" s="69"/>
      <c r="F42" s="69"/>
      <c r="G42" s="69"/>
      <c r="H42" s="69"/>
      <c r="I42" s="69"/>
      <c r="J42" s="69"/>
      <c r="K42" s="69"/>
      <c r="L42" s="69"/>
      <c r="M42" s="69"/>
      <c r="N42" s="69"/>
      <c r="O42" s="69"/>
      <c r="P42" s="69"/>
      <c r="Q42" s="69"/>
      <c r="R42" s="69"/>
      <c r="S42" s="69"/>
      <c r="T42" s="69"/>
    </row>
    <row r="43" spans="1:20">
      <c r="A43" s="69"/>
      <c r="B43" s="69"/>
      <c r="C43" s="69"/>
      <c r="D43" s="69"/>
      <c r="E43" s="69"/>
      <c r="F43" s="69"/>
      <c r="G43" s="69"/>
      <c r="H43" s="69"/>
      <c r="I43" s="69"/>
      <c r="J43" s="69"/>
      <c r="K43" s="69"/>
      <c r="L43" s="69"/>
      <c r="M43" s="69"/>
      <c r="N43" s="69"/>
      <c r="O43" s="69"/>
      <c r="P43" s="69"/>
      <c r="Q43" s="69"/>
      <c r="R43" s="69"/>
      <c r="S43" s="69"/>
      <c r="T43" s="69"/>
    </row>
    <row r="44" spans="1:20">
      <c r="A44" s="69"/>
      <c r="B44" s="69"/>
      <c r="C44" s="69"/>
      <c r="D44" s="69"/>
      <c r="E44" s="69"/>
      <c r="F44" s="69"/>
      <c r="G44" s="69"/>
      <c r="H44" s="69"/>
      <c r="I44" s="69"/>
      <c r="J44" s="69"/>
      <c r="K44" s="69"/>
      <c r="L44" s="69"/>
      <c r="M44" s="69"/>
      <c r="N44" s="69"/>
      <c r="O44" s="69"/>
      <c r="P44" s="69"/>
      <c r="Q44" s="69"/>
      <c r="R44" s="69"/>
      <c r="S44" s="69"/>
      <c r="T44" s="69"/>
    </row>
    <row r="45" spans="1:20">
      <c r="A45" s="69"/>
      <c r="B45" s="69"/>
      <c r="C45" s="69"/>
      <c r="D45" s="69"/>
      <c r="E45" s="69"/>
      <c r="F45" s="69"/>
      <c r="G45" s="69"/>
      <c r="H45" s="69"/>
      <c r="I45" s="69"/>
      <c r="J45" s="69"/>
      <c r="K45" s="69"/>
      <c r="L45" s="69"/>
      <c r="M45" s="69"/>
      <c r="N45" s="69"/>
      <c r="O45" s="69"/>
      <c r="P45" s="69"/>
      <c r="Q45" s="69"/>
      <c r="R45" s="69"/>
      <c r="S45" s="69"/>
      <c r="T45" s="69"/>
    </row>
    <row r="46" spans="1:20">
      <c r="A46" s="69"/>
      <c r="B46" s="69"/>
      <c r="C46" s="69"/>
      <c r="D46" s="69"/>
      <c r="E46" s="69"/>
      <c r="F46" s="69"/>
      <c r="G46" s="69"/>
      <c r="H46" s="69"/>
      <c r="I46" s="69"/>
      <c r="J46" s="69"/>
      <c r="K46" s="69"/>
      <c r="L46" s="69"/>
      <c r="M46" s="69"/>
      <c r="N46" s="69"/>
      <c r="O46" s="69"/>
      <c r="P46" s="69"/>
      <c r="Q46" s="69"/>
      <c r="R46" s="69"/>
      <c r="S46" s="69"/>
      <c r="T46" s="69"/>
    </row>
    <row r="47" spans="1:20">
      <c r="A47" s="69"/>
      <c r="B47" s="69"/>
      <c r="C47" s="69"/>
      <c r="D47" s="69"/>
      <c r="E47" s="69"/>
      <c r="F47" s="69"/>
      <c r="G47" s="69"/>
      <c r="H47" s="69"/>
      <c r="I47" s="69"/>
      <c r="J47" s="69"/>
      <c r="K47" s="69"/>
      <c r="L47" s="69"/>
      <c r="M47" s="69"/>
      <c r="N47" s="69"/>
      <c r="O47" s="69"/>
      <c r="P47" s="69"/>
      <c r="Q47" s="69"/>
      <c r="R47" s="69"/>
      <c r="S47" s="69"/>
      <c r="T47" s="69"/>
    </row>
    <row r="48" spans="1:20">
      <c r="A48" s="69"/>
      <c r="B48" s="69"/>
      <c r="C48" s="69"/>
      <c r="D48" s="69"/>
      <c r="E48" s="69"/>
      <c r="F48" s="69"/>
      <c r="G48" s="69"/>
      <c r="H48" s="69"/>
      <c r="I48" s="69"/>
      <c r="J48" s="69"/>
      <c r="K48" s="69"/>
      <c r="L48" s="69"/>
      <c r="M48" s="69"/>
      <c r="N48" s="69"/>
      <c r="O48" s="69"/>
      <c r="P48" s="69"/>
      <c r="Q48" s="69"/>
      <c r="R48" s="69"/>
      <c r="S48" s="69"/>
      <c r="T48" s="69"/>
    </row>
    <row r="49" spans="1:20">
      <c r="A49" s="69"/>
      <c r="B49" s="69"/>
      <c r="C49" s="69"/>
      <c r="D49" s="69"/>
      <c r="E49" s="69"/>
      <c r="F49" s="69"/>
      <c r="G49" s="69"/>
      <c r="H49" s="69"/>
      <c r="I49" s="69"/>
      <c r="J49" s="69"/>
      <c r="K49" s="69"/>
      <c r="L49" s="69"/>
      <c r="M49" s="69"/>
      <c r="N49" s="69"/>
      <c r="O49" s="69"/>
      <c r="P49" s="69"/>
      <c r="Q49" s="69"/>
      <c r="R49" s="69"/>
      <c r="S49" s="69"/>
      <c r="T49" s="69"/>
    </row>
    <row r="50" spans="1:20">
      <c r="A50" s="69"/>
      <c r="B50" s="69"/>
      <c r="C50" s="69"/>
      <c r="D50" s="69"/>
      <c r="E50" s="69"/>
      <c r="F50" s="69"/>
      <c r="G50" s="69"/>
      <c r="H50" s="69"/>
      <c r="I50" s="69"/>
      <c r="J50" s="69"/>
      <c r="K50" s="69"/>
      <c r="L50" s="69"/>
      <c r="M50" s="69"/>
      <c r="N50" s="69"/>
      <c r="O50" s="69"/>
      <c r="P50" s="69"/>
      <c r="Q50" s="69"/>
      <c r="R50" s="69"/>
      <c r="S50" s="69"/>
      <c r="T50" s="69"/>
    </row>
    <row r="51" spans="1:20">
      <c r="A51" s="69"/>
      <c r="B51" s="69"/>
      <c r="C51" s="69"/>
      <c r="D51" s="69"/>
      <c r="E51" s="69"/>
      <c r="F51" s="69"/>
      <c r="G51" s="69"/>
      <c r="H51" s="69"/>
      <c r="I51" s="69"/>
      <c r="J51" s="69"/>
      <c r="K51" s="69"/>
      <c r="L51" s="69"/>
      <c r="M51" s="69"/>
      <c r="N51" s="69"/>
      <c r="O51" s="69"/>
      <c r="P51" s="69"/>
      <c r="Q51" s="69"/>
      <c r="R51" s="69"/>
      <c r="S51" s="69"/>
      <c r="T51" s="69"/>
    </row>
    <row r="52" spans="1:20">
      <c r="A52" s="69"/>
      <c r="B52" s="69"/>
      <c r="C52" s="69"/>
      <c r="D52" s="69"/>
      <c r="E52" s="69"/>
      <c r="F52" s="69"/>
      <c r="G52" s="69"/>
      <c r="H52" s="69"/>
      <c r="I52" s="69"/>
      <c r="J52" s="69"/>
      <c r="K52" s="69"/>
      <c r="L52" s="69"/>
      <c r="M52" s="69"/>
      <c r="N52" s="69"/>
      <c r="O52" s="69"/>
      <c r="P52" s="69"/>
      <c r="Q52" s="69"/>
      <c r="R52" s="69"/>
      <c r="S52" s="69"/>
      <c r="T52" s="69"/>
    </row>
    <row r="53" spans="1:20">
      <c r="A53" s="69"/>
      <c r="B53" s="69"/>
      <c r="C53" s="69"/>
      <c r="D53" s="69"/>
      <c r="E53" s="69"/>
      <c r="F53" s="69"/>
      <c r="G53" s="69"/>
      <c r="H53" s="69"/>
      <c r="I53" s="69"/>
      <c r="J53" s="69"/>
      <c r="K53" s="69"/>
      <c r="L53" s="69"/>
      <c r="M53" s="69"/>
      <c r="N53" s="69"/>
      <c r="O53" s="69"/>
      <c r="P53" s="69"/>
      <c r="Q53" s="69"/>
      <c r="R53" s="69"/>
      <c r="S53" s="69"/>
      <c r="T53" s="69"/>
    </row>
    <row r="54" spans="1:20">
      <c r="A54" s="69"/>
      <c r="B54" s="69"/>
      <c r="C54" s="69"/>
      <c r="D54" s="69"/>
      <c r="E54" s="69"/>
      <c r="F54" s="69"/>
      <c r="G54" s="69"/>
      <c r="H54" s="69"/>
      <c r="I54" s="69"/>
      <c r="J54" s="69"/>
      <c r="K54" s="69"/>
      <c r="L54" s="69"/>
      <c r="M54" s="69"/>
      <c r="N54" s="69"/>
      <c r="O54" s="69"/>
      <c r="P54" s="69"/>
      <c r="Q54" s="69"/>
      <c r="R54" s="69"/>
      <c r="S54" s="69"/>
      <c r="T54" s="69"/>
    </row>
    <row r="55" spans="1:20">
      <c r="A55" s="69"/>
      <c r="B55" s="69"/>
      <c r="C55" s="69"/>
      <c r="D55" s="69"/>
      <c r="E55" s="69"/>
      <c r="F55" s="69"/>
      <c r="G55" s="69"/>
      <c r="H55" s="69"/>
      <c r="I55" s="69"/>
      <c r="J55" s="69"/>
      <c r="K55" s="69"/>
      <c r="L55" s="69"/>
      <c r="M55" s="69"/>
      <c r="N55" s="69"/>
      <c r="O55" s="69"/>
      <c r="P55" s="69"/>
      <c r="Q55" s="69"/>
      <c r="R55" s="69"/>
      <c r="S55" s="69"/>
      <c r="T55" s="69"/>
    </row>
    <row r="56" spans="1:20">
      <c r="A56" s="69"/>
      <c r="B56" s="69"/>
      <c r="C56" s="69"/>
      <c r="D56" s="69"/>
      <c r="E56" s="69"/>
      <c r="F56" s="69"/>
      <c r="G56" s="69"/>
      <c r="H56" s="69"/>
      <c r="I56" s="69"/>
      <c r="J56" s="69"/>
      <c r="K56" s="69"/>
      <c r="L56" s="69"/>
      <c r="M56" s="69"/>
      <c r="N56" s="69"/>
      <c r="O56" s="69"/>
      <c r="P56" s="69"/>
      <c r="Q56" s="69"/>
      <c r="R56" s="69"/>
      <c r="S56" s="69"/>
      <c r="T56" s="69"/>
    </row>
    <row r="57" spans="1:20">
      <c r="A57" s="69"/>
      <c r="B57" s="69"/>
      <c r="C57" s="69"/>
      <c r="D57" s="69"/>
      <c r="E57" s="69"/>
      <c r="F57" s="69"/>
      <c r="G57" s="69"/>
      <c r="H57" s="69"/>
      <c r="I57" s="69"/>
      <c r="J57" s="69"/>
      <c r="K57" s="69"/>
      <c r="L57" s="69"/>
      <c r="M57" s="69"/>
      <c r="N57" s="69"/>
      <c r="O57" s="69"/>
      <c r="P57" s="69"/>
      <c r="Q57" s="69"/>
      <c r="R57" s="69"/>
      <c r="S57" s="69"/>
      <c r="T57" s="69"/>
    </row>
    <row r="58" spans="1:20">
      <c r="A58" s="69"/>
      <c r="B58" s="69"/>
      <c r="C58" s="69"/>
      <c r="D58" s="69"/>
      <c r="E58" s="69"/>
      <c r="F58" s="69"/>
      <c r="G58" s="69"/>
      <c r="H58" s="69"/>
      <c r="I58" s="69"/>
      <c r="J58" s="69"/>
      <c r="K58" s="69"/>
      <c r="L58" s="69"/>
      <c r="M58" s="69"/>
      <c r="N58" s="69"/>
      <c r="O58" s="69"/>
      <c r="P58" s="69"/>
      <c r="Q58" s="69"/>
      <c r="R58" s="69"/>
      <c r="S58" s="69"/>
      <c r="T58" s="69"/>
    </row>
    <row r="59" spans="1:20">
      <c r="A59" s="69"/>
      <c r="B59" s="69"/>
      <c r="C59" s="69"/>
      <c r="D59" s="69"/>
      <c r="E59" s="69"/>
      <c r="F59" s="69"/>
      <c r="G59" s="69"/>
      <c r="H59" s="69"/>
      <c r="I59" s="69"/>
      <c r="J59" s="69"/>
      <c r="K59" s="69"/>
      <c r="L59" s="69"/>
      <c r="M59" s="69"/>
      <c r="N59" s="69"/>
      <c r="O59" s="69"/>
      <c r="P59" s="69"/>
      <c r="Q59" s="69"/>
      <c r="R59" s="69"/>
      <c r="S59" s="69"/>
      <c r="T59" s="69"/>
    </row>
    <row r="60" spans="1:20">
      <c r="A60" s="69"/>
      <c r="B60" s="69"/>
      <c r="C60" s="69"/>
      <c r="D60" s="69"/>
      <c r="E60" s="69"/>
      <c r="F60" s="69"/>
      <c r="G60" s="69"/>
      <c r="H60" s="69"/>
      <c r="I60" s="69"/>
      <c r="J60" s="69"/>
      <c r="K60" s="69"/>
      <c r="L60" s="69"/>
      <c r="M60" s="69"/>
      <c r="N60" s="69"/>
      <c r="O60" s="69"/>
      <c r="P60" s="69"/>
      <c r="Q60" s="69"/>
      <c r="R60" s="69"/>
      <c r="S60" s="69"/>
      <c r="T60" s="6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BJ383"/>
  <sheetViews>
    <sheetView topLeftCell="D1" zoomScale="85" zoomScaleNormal="85" workbookViewId="0">
      <pane ySplit="3195" topLeftCell="A19" activePane="bottomLeft"/>
      <selection activeCell="S1" sqref="S1:T1048576"/>
      <selection pane="bottomLeft" activeCell="J19" sqref="J19"/>
    </sheetView>
  </sheetViews>
  <sheetFormatPr defaultRowHeight="12.75"/>
  <cols>
    <col min="1" max="4" width="1.7109375" style="10" customWidth="1"/>
    <col min="5" max="5" width="2.7109375" style="10" customWidth="1"/>
    <col min="6" max="6" width="20" style="10" customWidth="1"/>
    <col min="7" max="7" width="13" style="10" customWidth="1"/>
    <col min="8" max="8" width="18" style="10" customWidth="1"/>
    <col min="9" max="9" width="9" style="5" customWidth="1"/>
    <col min="10" max="10" width="18.5703125" style="10" customWidth="1"/>
    <col min="11" max="11" width="7.7109375" style="5" customWidth="1"/>
    <col min="12" max="12" width="12.140625" style="10" customWidth="1"/>
    <col min="13" max="13" width="10" style="10" customWidth="1"/>
    <col min="14" max="14" width="9.7109375" style="10" customWidth="1"/>
    <col min="15" max="15" width="40.7109375" style="10" customWidth="1"/>
    <col min="16" max="16" width="23.28515625" style="10" customWidth="1"/>
    <col min="17" max="17" width="13" style="10" customWidth="1"/>
    <col min="18" max="18" width="2.7109375" style="166" customWidth="1"/>
    <col min="19" max="19" width="9.140625" style="192"/>
    <col min="20" max="20" width="9.140625" style="5"/>
    <col min="21" max="21" width="9.140625" style="64"/>
    <col min="22" max="16384" width="9.140625" style="10"/>
  </cols>
  <sheetData>
    <row r="1" spans="5:20" ht="13.5" customHeight="1">
      <c r="E1" s="36"/>
      <c r="F1" s="36"/>
      <c r="G1" s="36"/>
      <c r="H1" s="36"/>
      <c r="I1" s="37"/>
      <c r="J1" s="36"/>
      <c r="K1" s="37"/>
      <c r="L1" s="36"/>
      <c r="M1" s="36"/>
      <c r="N1" s="36"/>
      <c r="O1" s="36"/>
      <c r="P1" s="36"/>
      <c r="Q1" s="36"/>
      <c r="R1" s="165"/>
    </row>
    <row r="2" spans="5:20" ht="13.5" customHeight="1">
      <c r="E2" s="8"/>
      <c r="F2" s="8"/>
      <c r="G2" s="8"/>
      <c r="H2" s="8"/>
      <c r="I2" s="3"/>
      <c r="J2" s="8"/>
      <c r="K2" s="3"/>
      <c r="L2" s="8"/>
      <c r="M2" s="8"/>
      <c r="N2" s="8"/>
      <c r="O2" s="8"/>
      <c r="P2" s="119"/>
      <c r="Q2" s="119"/>
      <c r="R2" s="11"/>
    </row>
    <row r="3" spans="5:20" ht="51" customHeight="1">
      <c r="E3" s="38"/>
      <c r="F3" s="43" t="s">
        <v>420</v>
      </c>
      <c r="G3" s="44"/>
      <c r="H3" s="44"/>
      <c r="I3" s="45"/>
      <c r="J3" s="44"/>
      <c r="K3" s="45"/>
      <c r="L3" s="44"/>
      <c r="M3" s="44"/>
      <c r="N3" s="44"/>
      <c r="O3" s="44"/>
      <c r="P3" s="115"/>
      <c r="Q3" s="115"/>
      <c r="R3" s="38"/>
    </row>
    <row r="4" spans="5:20" ht="13.5" customHeight="1">
      <c r="E4" s="8"/>
      <c r="F4" s="8"/>
      <c r="G4" s="8"/>
      <c r="H4" s="8"/>
      <c r="I4" s="3"/>
      <c r="J4" s="8"/>
      <c r="K4" s="3"/>
      <c r="L4" s="8"/>
      <c r="M4" s="8"/>
      <c r="N4" s="8"/>
      <c r="O4" s="8"/>
      <c r="P4" s="8"/>
      <c r="Q4" s="8"/>
      <c r="R4" s="11"/>
    </row>
    <row r="5" spans="5:20" ht="25.5" customHeight="1">
      <c r="E5" s="38"/>
      <c r="F5" s="15" t="s">
        <v>1</v>
      </c>
      <c r="G5" s="6" t="s">
        <v>17</v>
      </c>
      <c r="H5" s="6" t="s">
        <v>76</v>
      </c>
      <c r="I5" s="1" t="s">
        <v>3</v>
      </c>
      <c r="J5" s="6" t="s">
        <v>27</v>
      </c>
      <c r="K5" s="1" t="s">
        <v>3</v>
      </c>
      <c r="L5" s="6" t="s">
        <v>1080</v>
      </c>
      <c r="M5" s="15" t="s">
        <v>1330</v>
      </c>
      <c r="N5" s="6" t="s">
        <v>6</v>
      </c>
      <c r="O5" s="6" t="s">
        <v>234</v>
      </c>
      <c r="P5" s="6" t="s">
        <v>349</v>
      </c>
      <c r="Q5" s="25" t="s">
        <v>9</v>
      </c>
      <c r="R5" s="38"/>
    </row>
    <row r="6" spans="5:20" ht="25.5" customHeight="1">
      <c r="E6" s="38"/>
      <c r="F6" s="16" t="s">
        <v>39</v>
      </c>
      <c r="G6" s="11" t="s">
        <v>16</v>
      </c>
      <c r="H6" s="11" t="s">
        <v>77</v>
      </c>
      <c r="I6" s="17" t="s">
        <v>4</v>
      </c>
      <c r="J6" s="11" t="s">
        <v>490</v>
      </c>
      <c r="K6" s="17" t="s">
        <v>4</v>
      </c>
      <c r="L6" s="11" t="s">
        <v>1081</v>
      </c>
      <c r="M6" s="13" t="s">
        <v>5</v>
      </c>
      <c r="N6" s="11"/>
      <c r="O6" s="11" t="s">
        <v>235</v>
      </c>
      <c r="P6" s="11" t="s">
        <v>350</v>
      </c>
      <c r="Q6" s="26" t="s">
        <v>241</v>
      </c>
      <c r="R6" s="38"/>
    </row>
    <row r="7" spans="5:20" ht="25.5" customHeight="1">
      <c r="E7" s="38"/>
      <c r="F7" s="14"/>
      <c r="G7" s="7"/>
      <c r="H7" s="7" t="s">
        <v>26</v>
      </c>
      <c r="I7" s="2" t="s">
        <v>51</v>
      </c>
      <c r="J7" s="7" t="s">
        <v>28</v>
      </c>
      <c r="K7" s="2" t="s">
        <v>51</v>
      </c>
      <c r="L7" s="7"/>
      <c r="M7" s="14"/>
      <c r="N7" s="7"/>
      <c r="O7" s="7"/>
      <c r="P7" s="7" t="s">
        <v>351</v>
      </c>
      <c r="Q7" s="27" t="s">
        <v>242</v>
      </c>
      <c r="R7" s="38"/>
    </row>
    <row r="8" spans="5:20" ht="19.5" customHeight="1">
      <c r="E8" s="8"/>
      <c r="F8" s="8"/>
      <c r="G8" s="8"/>
      <c r="H8" s="8"/>
      <c r="I8" s="3"/>
      <c r="J8" s="8"/>
      <c r="K8" s="3"/>
      <c r="L8" s="8"/>
      <c r="M8" s="8"/>
      <c r="N8" s="8"/>
      <c r="O8" s="8"/>
      <c r="P8" s="8"/>
      <c r="Q8" s="8"/>
      <c r="R8" s="11"/>
    </row>
    <row r="9" spans="5:20" ht="19.5" customHeight="1">
      <c r="E9" s="8"/>
      <c r="F9" s="8"/>
      <c r="G9" s="8"/>
      <c r="H9" s="8"/>
      <c r="I9" s="3"/>
      <c r="J9" s="8"/>
      <c r="K9" s="3"/>
      <c r="L9" s="8"/>
      <c r="M9" s="8"/>
      <c r="N9" s="8"/>
      <c r="O9" s="8"/>
      <c r="P9" s="8"/>
      <c r="Q9" s="8"/>
      <c r="R9" s="11"/>
    </row>
    <row r="10" spans="5:20" ht="19.5" customHeight="1">
      <c r="E10" s="38" t="s">
        <v>1084</v>
      </c>
      <c r="F10" s="38"/>
      <c r="G10" s="106"/>
      <c r="H10" s="104"/>
      <c r="I10" s="105"/>
      <c r="J10" s="106"/>
      <c r="K10" s="105"/>
      <c r="L10" s="106"/>
      <c r="M10" s="106"/>
      <c r="N10" s="106"/>
      <c r="O10" s="106"/>
      <c r="P10" s="106"/>
      <c r="Q10" s="106"/>
      <c r="R10" s="58"/>
    </row>
    <row r="11" spans="5:20" ht="19.5" customHeight="1">
      <c r="E11" s="8"/>
      <c r="F11" s="8"/>
      <c r="G11" s="8"/>
      <c r="H11" s="8"/>
      <c r="I11" s="3"/>
      <c r="J11" s="8"/>
      <c r="K11" s="3"/>
      <c r="L11" s="8"/>
      <c r="M11" s="8"/>
      <c r="N11" s="8"/>
      <c r="O11" s="8"/>
      <c r="P11" s="8"/>
      <c r="Q11" s="8"/>
      <c r="R11" s="11"/>
    </row>
    <row r="12" spans="5:20" ht="12.75" customHeight="1">
      <c r="E12" s="38"/>
      <c r="F12" s="20"/>
      <c r="G12" s="28"/>
      <c r="H12" s="9"/>
      <c r="I12" s="18"/>
      <c r="J12" s="9"/>
      <c r="K12" s="18"/>
      <c r="L12" s="18"/>
      <c r="M12" s="76"/>
      <c r="N12" s="9"/>
      <c r="O12" s="22"/>
      <c r="P12" s="22"/>
      <c r="Q12" s="9"/>
      <c r="R12" s="58"/>
      <c r="S12" s="193"/>
    </row>
    <row r="13" spans="5:20" ht="12.75" customHeight="1">
      <c r="E13" s="38"/>
      <c r="F13" s="20"/>
      <c r="G13" s="28"/>
      <c r="H13" s="9"/>
      <c r="I13" s="18"/>
      <c r="J13" s="9"/>
      <c r="K13" s="18"/>
      <c r="L13" s="18"/>
      <c r="M13" s="76"/>
      <c r="N13" s="9"/>
      <c r="O13" s="22"/>
      <c r="P13" s="22"/>
      <c r="Q13" s="9"/>
      <c r="R13" s="58"/>
      <c r="S13" s="193"/>
    </row>
    <row r="14" spans="5:20" ht="12.75" customHeight="1">
      <c r="E14" s="38"/>
      <c r="F14" s="20"/>
      <c r="G14" s="28"/>
      <c r="H14" s="9"/>
      <c r="I14" s="18"/>
      <c r="J14" s="9"/>
      <c r="K14" s="18"/>
      <c r="L14" s="18"/>
      <c r="M14" s="76"/>
      <c r="N14" s="9"/>
      <c r="O14" s="22"/>
      <c r="P14" s="22"/>
      <c r="Q14" s="9"/>
      <c r="R14" s="58"/>
      <c r="S14" s="193"/>
    </row>
    <row r="15" spans="5:20" ht="12.75" customHeight="1">
      <c r="E15" s="38"/>
      <c r="F15" s="20"/>
      <c r="G15" s="28"/>
      <c r="H15" s="9"/>
      <c r="I15" s="18"/>
      <c r="J15" s="9"/>
      <c r="K15" s="18"/>
      <c r="L15" s="18"/>
      <c r="M15" s="76"/>
      <c r="N15" s="9"/>
      <c r="O15" s="22"/>
      <c r="P15" s="22"/>
      <c r="Q15" s="9"/>
      <c r="R15" s="58"/>
      <c r="S15" s="193"/>
    </row>
    <row r="16" spans="5:20" ht="40.5" customHeight="1">
      <c r="E16" s="38"/>
      <c r="F16" s="20"/>
      <c r="G16" s="21"/>
      <c r="H16" s="9"/>
      <c r="I16" s="18"/>
      <c r="J16" s="9"/>
      <c r="K16" s="18"/>
      <c r="L16" s="18"/>
      <c r="M16" s="30"/>
      <c r="N16" s="9"/>
      <c r="O16" s="22"/>
      <c r="P16" s="22"/>
      <c r="Q16" s="9"/>
      <c r="R16" s="58"/>
      <c r="S16" s="193"/>
      <c r="T16" s="194"/>
    </row>
    <row r="17" spans="5:20" ht="40.5" customHeight="1">
      <c r="E17" s="38"/>
      <c r="F17" s="20"/>
      <c r="G17" s="21"/>
      <c r="H17" s="9"/>
      <c r="I17" s="18"/>
      <c r="J17" s="9"/>
      <c r="K17" s="18"/>
      <c r="L17" s="18"/>
      <c r="M17" s="30"/>
      <c r="N17" s="9"/>
      <c r="O17" s="22"/>
      <c r="P17" s="22"/>
      <c r="Q17" s="9"/>
      <c r="R17" s="58"/>
      <c r="S17" s="193"/>
      <c r="T17" s="194"/>
    </row>
    <row r="18" spans="5:20" ht="40.5" customHeight="1">
      <c r="E18" s="38"/>
      <c r="F18" s="20"/>
      <c r="G18" s="21"/>
      <c r="H18" s="9"/>
      <c r="I18" s="18"/>
      <c r="J18" s="9"/>
      <c r="K18" s="18"/>
      <c r="L18" s="18"/>
      <c r="M18" s="30"/>
      <c r="N18" s="9"/>
      <c r="O18" s="22"/>
      <c r="P18" s="22"/>
      <c r="Q18" s="9"/>
      <c r="R18" s="58"/>
      <c r="S18" s="193"/>
      <c r="T18" s="194"/>
    </row>
    <row r="19" spans="5:20" ht="40.5" customHeight="1">
      <c r="E19" s="38"/>
      <c r="F19" s="20"/>
      <c r="G19" s="21"/>
      <c r="H19" s="9"/>
      <c r="I19" s="18"/>
      <c r="J19" s="9"/>
      <c r="K19" s="18"/>
      <c r="L19" s="18"/>
      <c r="M19" s="30"/>
      <c r="N19" s="9"/>
      <c r="O19" s="22"/>
      <c r="P19" s="22"/>
      <c r="Q19" s="9"/>
      <c r="R19" s="58"/>
      <c r="S19" s="193"/>
      <c r="T19" s="194"/>
    </row>
    <row r="20" spans="5:20" ht="60.75" customHeight="1">
      <c r="E20" s="38"/>
      <c r="F20" s="20" t="s">
        <v>25</v>
      </c>
      <c r="G20" s="21" t="s">
        <v>19</v>
      </c>
      <c r="H20" s="9" t="s">
        <v>1381</v>
      </c>
      <c r="I20" s="18" t="s">
        <v>230</v>
      </c>
      <c r="J20" s="9" t="s">
        <v>1383</v>
      </c>
      <c r="K20" s="18" t="s">
        <v>230</v>
      </c>
      <c r="L20" s="18" t="s">
        <v>1382</v>
      </c>
      <c r="M20" s="30">
        <v>20</v>
      </c>
      <c r="N20" s="9" t="s">
        <v>7</v>
      </c>
      <c r="O20" s="22" t="s">
        <v>1384</v>
      </c>
      <c r="P20" s="22" t="s">
        <v>385</v>
      </c>
      <c r="Q20" s="9" t="s">
        <v>1345</v>
      </c>
      <c r="R20" s="58"/>
      <c r="S20" s="193"/>
      <c r="T20" s="194"/>
    </row>
    <row r="21" spans="5:20" ht="71.25" customHeight="1">
      <c r="E21" s="38"/>
      <c r="F21" s="20" t="s">
        <v>1098</v>
      </c>
      <c r="G21" s="28" t="s">
        <v>18</v>
      </c>
      <c r="H21" s="9" t="s">
        <v>1354</v>
      </c>
      <c r="I21" s="18" t="s">
        <v>1342</v>
      </c>
      <c r="J21" s="9" t="s">
        <v>1343</v>
      </c>
      <c r="K21" s="18" t="s">
        <v>230</v>
      </c>
      <c r="L21" s="18" t="s">
        <v>1344</v>
      </c>
      <c r="M21" s="76">
        <v>1</v>
      </c>
      <c r="N21" s="9" t="s">
        <v>7</v>
      </c>
      <c r="O21" s="22" t="s">
        <v>1346</v>
      </c>
      <c r="P21" s="22" t="s">
        <v>1216</v>
      </c>
      <c r="Q21" s="9" t="s">
        <v>1345</v>
      </c>
      <c r="R21" s="58"/>
      <c r="S21" s="193"/>
      <c r="T21" s="194"/>
    </row>
    <row r="22" spans="5:20" ht="67.5" customHeight="1">
      <c r="E22" s="38"/>
      <c r="F22" s="20" t="s">
        <v>10</v>
      </c>
      <c r="G22" s="28" t="s">
        <v>18</v>
      </c>
      <c r="H22" s="9" t="s">
        <v>1347</v>
      </c>
      <c r="I22" s="18" t="s">
        <v>230</v>
      </c>
      <c r="J22" s="18" t="s">
        <v>230</v>
      </c>
      <c r="K22" s="18" t="s">
        <v>230</v>
      </c>
      <c r="L22" s="18" t="s">
        <v>1348</v>
      </c>
      <c r="M22" s="76">
        <v>650</v>
      </c>
      <c r="N22" s="9" t="s">
        <v>7</v>
      </c>
      <c r="O22" s="22" t="s">
        <v>1350</v>
      </c>
      <c r="P22" s="22" t="s">
        <v>1349</v>
      </c>
      <c r="Q22" s="9" t="s">
        <v>1345</v>
      </c>
      <c r="R22" s="58"/>
      <c r="S22" s="193"/>
      <c r="T22" s="194"/>
    </row>
    <row r="23" spans="5:20" ht="60.75" customHeight="1">
      <c r="E23" s="38"/>
      <c r="F23" s="20" t="s">
        <v>0</v>
      </c>
      <c r="G23" s="21" t="s">
        <v>19</v>
      </c>
      <c r="H23" s="9" t="s">
        <v>1353</v>
      </c>
      <c r="I23" s="18" t="s">
        <v>230</v>
      </c>
      <c r="J23" s="18" t="s">
        <v>230</v>
      </c>
      <c r="K23" s="18" t="s">
        <v>230</v>
      </c>
      <c r="L23" s="18" t="s">
        <v>1351</v>
      </c>
      <c r="M23" s="30">
        <v>50</v>
      </c>
      <c r="N23" s="9" t="s">
        <v>7</v>
      </c>
      <c r="O23" s="22" t="s">
        <v>1352</v>
      </c>
      <c r="P23" s="22" t="s">
        <v>565</v>
      </c>
      <c r="Q23" s="9" t="s">
        <v>609</v>
      </c>
      <c r="R23" s="58"/>
      <c r="S23" s="193"/>
      <c r="T23" s="194"/>
    </row>
    <row r="24" spans="5:20" ht="44.25" customHeight="1">
      <c r="E24" s="38"/>
      <c r="F24" s="20" t="s">
        <v>0</v>
      </c>
      <c r="G24" s="21" t="s">
        <v>19</v>
      </c>
      <c r="H24" s="9" t="s">
        <v>1374</v>
      </c>
      <c r="I24" s="9" t="s">
        <v>776</v>
      </c>
      <c r="J24" s="18" t="s">
        <v>230</v>
      </c>
      <c r="K24" s="18" t="s">
        <v>230</v>
      </c>
      <c r="L24" s="18" t="s">
        <v>305</v>
      </c>
      <c r="M24" s="30" t="s">
        <v>1355</v>
      </c>
      <c r="N24" s="9" t="s">
        <v>7</v>
      </c>
      <c r="O24" s="22" t="s">
        <v>1358</v>
      </c>
      <c r="P24" s="22" t="s">
        <v>565</v>
      </c>
      <c r="Q24" s="9" t="s">
        <v>612</v>
      </c>
      <c r="R24" s="58"/>
      <c r="S24" s="193"/>
      <c r="T24" s="194"/>
    </row>
    <row r="25" spans="5:20" ht="49.5" customHeight="1">
      <c r="E25" s="38"/>
      <c r="F25" s="20" t="s">
        <v>10</v>
      </c>
      <c r="G25" s="21" t="s">
        <v>19</v>
      </c>
      <c r="H25" s="9" t="s">
        <v>1356</v>
      </c>
      <c r="I25" s="18" t="s">
        <v>230</v>
      </c>
      <c r="J25" s="18" t="s">
        <v>230</v>
      </c>
      <c r="K25" s="18" t="s">
        <v>230</v>
      </c>
      <c r="L25" s="18" t="s">
        <v>126</v>
      </c>
      <c r="M25" s="30">
        <v>25</v>
      </c>
      <c r="N25" s="9" t="s">
        <v>7</v>
      </c>
      <c r="O25" s="22" t="s">
        <v>1359</v>
      </c>
      <c r="P25" s="22" t="s">
        <v>565</v>
      </c>
      <c r="Q25" s="9" t="s">
        <v>1357</v>
      </c>
      <c r="R25" s="58"/>
      <c r="S25" s="193"/>
      <c r="T25" s="194"/>
    </row>
    <row r="26" spans="5:20" ht="69.75" customHeight="1">
      <c r="E26" s="38"/>
      <c r="F26" s="20" t="s">
        <v>10</v>
      </c>
      <c r="G26" s="28" t="s">
        <v>18</v>
      </c>
      <c r="H26" s="9" t="s">
        <v>1104</v>
      </c>
      <c r="I26" s="18" t="s">
        <v>236</v>
      </c>
      <c r="J26" s="18" t="s">
        <v>230</v>
      </c>
      <c r="K26" s="18" t="s">
        <v>230</v>
      </c>
      <c r="L26" s="18" t="s">
        <v>562</v>
      </c>
      <c r="M26" s="76">
        <v>58</v>
      </c>
      <c r="N26" s="9" t="s">
        <v>7</v>
      </c>
      <c r="O26" s="22" t="s">
        <v>1360</v>
      </c>
      <c r="P26" s="22" t="s">
        <v>565</v>
      </c>
      <c r="Q26" s="9" t="s">
        <v>1357</v>
      </c>
      <c r="R26" s="58"/>
      <c r="S26" s="193"/>
      <c r="T26" s="194"/>
    </row>
    <row r="27" spans="5:20" ht="60.75" customHeight="1">
      <c r="E27" s="38"/>
      <c r="F27" s="20" t="s">
        <v>25</v>
      </c>
      <c r="G27" s="28" t="s">
        <v>18</v>
      </c>
      <c r="H27" s="9" t="s">
        <v>1362</v>
      </c>
      <c r="I27" s="18" t="s">
        <v>230</v>
      </c>
      <c r="J27" s="9" t="s">
        <v>1361</v>
      </c>
      <c r="K27" s="18" t="s">
        <v>230</v>
      </c>
      <c r="L27" s="18" t="s">
        <v>1363</v>
      </c>
      <c r="M27" s="76">
        <v>40</v>
      </c>
      <c r="N27" s="9" t="s">
        <v>7</v>
      </c>
      <c r="O27" s="22" t="s">
        <v>1364</v>
      </c>
      <c r="P27" s="22" t="s">
        <v>589</v>
      </c>
      <c r="Q27" s="9" t="s">
        <v>1365</v>
      </c>
      <c r="R27" s="58"/>
      <c r="S27" s="193"/>
      <c r="T27" s="194"/>
    </row>
    <row r="28" spans="5:20" ht="60.75" customHeight="1">
      <c r="E28" s="38"/>
      <c r="F28" s="20" t="s">
        <v>0</v>
      </c>
      <c r="G28" s="21" t="s">
        <v>19</v>
      </c>
      <c r="H28" s="9" t="s">
        <v>1366</v>
      </c>
      <c r="I28" s="18" t="s">
        <v>254</v>
      </c>
      <c r="J28" s="18" t="s">
        <v>230</v>
      </c>
      <c r="K28" s="18" t="s">
        <v>230</v>
      </c>
      <c r="L28" s="18" t="s">
        <v>1367</v>
      </c>
      <c r="M28" s="30">
        <v>6</v>
      </c>
      <c r="N28" s="9" t="s">
        <v>7</v>
      </c>
      <c r="O28" s="22" t="s">
        <v>1368</v>
      </c>
      <c r="P28" s="22" t="s">
        <v>565</v>
      </c>
      <c r="Q28" s="9" t="s">
        <v>1369</v>
      </c>
      <c r="R28" s="58"/>
      <c r="S28" s="193"/>
      <c r="T28" s="194"/>
    </row>
    <row r="29" spans="5:20" ht="60.75" customHeight="1">
      <c r="E29" s="38"/>
      <c r="F29" s="20" t="s">
        <v>1197</v>
      </c>
      <c r="G29" s="21" t="s">
        <v>19</v>
      </c>
      <c r="H29" s="9" t="s">
        <v>230</v>
      </c>
      <c r="I29" s="18" t="s">
        <v>230</v>
      </c>
      <c r="J29" s="9" t="s">
        <v>1370</v>
      </c>
      <c r="K29" s="18" t="s">
        <v>230</v>
      </c>
      <c r="L29" s="18" t="s">
        <v>1371</v>
      </c>
      <c r="M29" s="30">
        <v>250</v>
      </c>
      <c r="N29" s="9" t="s">
        <v>7</v>
      </c>
      <c r="O29" s="22" t="s">
        <v>1373</v>
      </c>
      <c r="P29" s="22" t="s">
        <v>1372</v>
      </c>
      <c r="Q29" s="9" t="s">
        <v>1369</v>
      </c>
      <c r="R29" s="58"/>
      <c r="S29" s="193"/>
      <c r="T29" s="194"/>
    </row>
    <row r="30" spans="5:20" ht="60.75" customHeight="1">
      <c r="E30" s="38"/>
      <c r="F30" s="20" t="s">
        <v>1375</v>
      </c>
      <c r="G30" s="21" t="s">
        <v>19</v>
      </c>
      <c r="H30" s="9" t="s">
        <v>1104</v>
      </c>
      <c r="I30" s="18" t="s">
        <v>236</v>
      </c>
      <c r="J30" s="18" t="s">
        <v>230</v>
      </c>
      <c r="K30" s="18" t="s">
        <v>230</v>
      </c>
      <c r="L30" s="18" t="s">
        <v>562</v>
      </c>
      <c r="M30" s="30">
        <v>16.25</v>
      </c>
      <c r="N30" s="9" t="s">
        <v>7</v>
      </c>
      <c r="O30" s="22" t="s">
        <v>1376</v>
      </c>
      <c r="P30" s="22" t="s">
        <v>1290</v>
      </c>
      <c r="Q30" s="9" t="s">
        <v>15</v>
      </c>
      <c r="R30" s="58"/>
      <c r="S30" s="193"/>
      <c r="T30" s="194"/>
    </row>
    <row r="31" spans="5:20" ht="63.75" customHeight="1">
      <c r="E31" s="38"/>
      <c r="F31" s="20" t="s">
        <v>49</v>
      </c>
      <c r="G31" s="21" t="s">
        <v>19</v>
      </c>
      <c r="H31" s="9" t="s">
        <v>1104</v>
      </c>
      <c r="I31" s="18" t="s">
        <v>236</v>
      </c>
      <c r="J31" s="18" t="s">
        <v>230</v>
      </c>
      <c r="K31" s="18" t="s">
        <v>230</v>
      </c>
      <c r="L31" s="18" t="s">
        <v>562</v>
      </c>
      <c r="M31" s="30">
        <v>50</v>
      </c>
      <c r="N31" s="9" t="s">
        <v>7</v>
      </c>
      <c r="O31" s="22" t="s">
        <v>1378</v>
      </c>
      <c r="P31" s="22" t="s">
        <v>1290</v>
      </c>
      <c r="Q31" s="9" t="s">
        <v>38</v>
      </c>
      <c r="R31" s="58"/>
      <c r="S31" s="193"/>
      <c r="T31" s="194"/>
    </row>
    <row r="32" spans="5:20" ht="60.75" customHeight="1">
      <c r="E32" s="38"/>
      <c r="F32" s="20" t="s">
        <v>0</v>
      </c>
      <c r="G32" s="21" t="s">
        <v>19</v>
      </c>
      <c r="H32" s="9" t="s">
        <v>1379</v>
      </c>
      <c r="I32" s="18" t="s">
        <v>236</v>
      </c>
      <c r="J32" s="18" t="s">
        <v>230</v>
      </c>
      <c r="K32" s="18" t="s">
        <v>230</v>
      </c>
      <c r="L32" s="18" t="s">
        <v>562</v>
      </c>
      <c r="M32" s="30">
        <v>20</v>
      </c>
      <c r="N32" s="9" t="s">
        <v>7</v>
      </c>
      <c r="O32" s="22" t="s">
        <v>1380</v>
      </c>
      <c r="P32" s="22" t="s">
        <v>1290</v>
      </c>
      <c r="Q32" s="9" t="s">
        <v>1377</v>
      </c>
      <c r="R32" s="58"/>
      <c r="S32" s="193"/>
      <c r="T32" s="194"/>
    </row>
    <row r="33" spans="5:20" ht="60.75" customHeight="1">
      <c r="E33" s="38"/>
      <c r="F33" s="20" t="s">
        <v>1098</v>
      </c>
      <c r="G33" s="28" t="s">
        <v>18</v>
      </c>
      <c r="H33" s="9" t="s">
        <v>1264</v>
      </c>
      <c r="I33" s="9" t="s">
        <v>230</v>
      </c>
      <c r="J33" s="9" t="s">
        <v>1100</v>
      </c>
      <c r="K33" s="9" t="s">
        <v>230</v>
      </c>
      <c r="L33" s="18" t="s">
        <v>273</v>
      </c>
      <c r="M33" s="76" t="s">
        <v>117</v>
      </c>
      <c r="N33" s="9" t="s">
        <v>7</v>
      </c>
      <c r="O33" s="22" t="s">
        <v>1276</v>
      </c>
      <c r="P33" s="22" t="s">
        <v>385</v>
      </c>
      <c r="Q33" s="9" t="s">
        <v>1265</v>
      </c>
      <c r="R33" s="58"/>
      <c r="S33" s="193"/>
    </row>
    <row r="34" spans="5:20" ht="60.75" customHeight="1">
      <c r="E34" s="38"/>
      <c r="F34" s="20" t="s">
        <v>1098</v>
      </c>
      <c r="G34" s="28" t="s">
        <v>18</v>
      </c>
      <c r="H34" s="9" t="s">
        <v>1266</v>
      </c>
      <c r="I34" s="9" t="s">
        <v>230</v>
      </c>
      <c r="J34" s="9" t="s">
        <v>1267</v>
      </c>
      <c r="K34" s="9" t="s">
        <v>230</v>
      </c>
      <c r="L34" s="18" t="s">
        <v>1268</v>
      </c>
      <c r="M34" s="76" t="s">
        <v>117</v>
      </c>
      <c r="N34" s="9" t="s">
        <v>7</v>
      </c>
      <c r="O34" s="22" t="s">
        <v>1269</v>
      </c>
      <c r="P34" s="22" t="s">
        <v>385</v>
      </c>
      <c r="Q34" s="9" t="s">
        <v>655</v>
      </c>
      <c r="R34" s="58"/>
      <c r="S34" s="193"/>
      <c r="T34" s="194"/>
    </row>
    <row r="35" spans="5:20" ht="60.75" customHeight="1">
      <c r="E35" s="38"/>
      <c r="F35" s="20" t="s">
        <v>132</v>
      </c>
      <c r="G35" s="28" t="s">
        <v>18</v>
      </c>
      <c r="H35" s="9" t="s">
        <v>1272</v>
      </c>
      <c r="I35" s="9" t="s">
        <v>230</v>
      </c>
      <c r="J35" s="9" t="s">
        <v>1273</v>
      </c>
      <c r="K35" s="18" t="s">
        <v>1274</v>
      </c>
      <c r="L35" s="18" t="s">
        <v>273</v>
      </c>
      <c r="M35" s="76" t="s">
        <v>117</v>
      </c>
      <c r="N35" s="9" t="s">
        <v>7</v>
      </c>
      <c r="O35" s="22" t="s">
        <v>1270</v>
      </c>
      <c r="P35" s="22" t="s">
        <v>645</v>
      </c>
      <c r="Q35" s="9" t="s">
        <v>1271</v>
      </c>
      <c r="R35" s="58"/>
      <c r="S35" s="193"/>
      <c r="T35" s="194"/>
    </row>
    <row r="36" spans="5:20" ht="60.75" customHeight="1">
      <c r="E36" s="38"/>
      <c r="F36" s="20" t="s">
        <v>1197</v>
      </c>
      <c r="G36" s="21" t="s">
        <v>19</v>
      </c>
      <c r="H36" s="9" t="s">
        <v>230</v>
      </c>
      <c r="I36" s="18" t="s">
        <v>230</v>
      </c>
      <c r="J36" s="9" t="s">
        <v>1199</v>
      </c>
      <c r="K36" s="18" t="s">
        <v>230</v>
      </c>
      <c r="L36" s="18" t="s">
        <v>374</v>
      </c>
      <c r="M36" s="30" t="s">
        <v>117</v>
      </c>
      <c r="N36" s="9" t="s">
        <v>7</v>
      </c>
      <c r="O36" s="22" t="s">
        <v>1203</v>
      </c>
      <c r="P36" s="22" t="s">
        <v>1200</v>
      </c>
      <c r="Q36" s="9" t="s">
        <v>1198</v>
      </c>
      <c r="R36" s="58"/>
      <c r="S36" s="193"/>
      <c r="T36" s="194"/>
    </row>
    <row r="37" spans="5:20" ht="60.75" customHeight="1">
      <c r="E37" s="38"/>
      <c r="F37" s="20" t="s">
        <v>1197</v>
      </c>
      <c r="G37" s="21" t="s">
        <v>19</v>
      </c>
      <c r="H37" s="9" t="s">
        <v>230</v>
      </c>
      <c r="I37" s="18" t="s">
        <v>230</v>
      </c>
      <c r="J37" s="9" t="s">
        <v>1193</v>
      </c>
      <c r="K37" s="18" t="s">
        <v>230</v>
      </c>
      <c r="L37" s="18" t="s">
        <v>1201</v>
      </c>
      <c r="M37" s="30" t="s">
        <v>117</v>
      </c>
      <c r="N37" s="9" t="s">
        <v>7</v>
      </c>
      <c r="O37" s="22" t="s">
        <v>1202</v>
      </c>
      <c r="P37" s="22" t="s">
        <v>1200</v>
      </c>
      <c r="Q37" s="9" t="s">
        <v>1192</v>
      </c>
      <c r="R37" s="58"/>
      <c r="S37" s="193"/>
    </row>
    <row r="38" spans="5:20" ht="60.75" customHeight="1">
      <c r="E38" s="38"/>
      <c r="F38" s="20" t="s">
        <v>25</v>
      </c>
      <c r="G38" s="21" t="s">
        <v>19</v>
      </c>
      <c r="H38" s="9" t="s">
        <v>71</v>
      </c>
      <c r="I38" s="18" t="s">
        <v>236</v>
      </c>
      <c r="J38" s="9" t="s">
        <v>1194</v>
      </c>
      <c r="K38" s="18" t="s">
        <v>230</v>
      </c>
      <c r="L38" s="18" t="s">
        <v>562</v>
      </c>
      <c r="M38" s="30">
        <v>27</v>
      </c>
      <c r="N38" s="9" t="s">
        <v>7</v>
      </c>
      <c r="O38" s="22" t="s">
        <v>1204</v>
      </c>
      <c r="P38" s="22" t="s">
        <v>1205</v>
      </c>
      <c r="Q38" s="9" t="s">
        <v>1195</v>
      </c>
      <c r="R38" s="58"/>
      <c r="S38" s="193"/>
    </row>
    <row r="39" spans="5:20" ht="60.75" customHeight="1">
      <c r="E39" s="38"/>
      <c r="F39" s="20" t="s">
        <v>1206</v>
      </c>
      <c r="G39" s="21" t="s">
        <v>19</v>
      </c>
      <c r="H39" s="9" t="s">
        <v>1193</v>
      </c>
      <c r="I39" s="18" t="s">
        <v>230</v>
      </c>
      <c r="J39" s="9" t="s">
        <v>1209</v>
      </c>
      <c r="K39" s="18" t="s">
        <v>230</v>
      </c>
      <c r="L39" s="18" t="s">
        <v>1201</v>
      </c>
      <c r="M39" s="30" t="s">
        <v>117</v>
      </c>
      <c r="N39" s="9" t="s">
        <v>7</v>
      </c>
      <c r="O39" s="22" t="s">
        <v>1208</v>
      </c>
      <c r="P39" s="22" t="s">
        <v>1207</v>
      </c>
      <c r="Q39" s="9" t="s">
        <v>1196</v>
      </c>
      <c r="R39" s="58"/>
      <c r="S39" s="193"/>
    </row>
    <row r="40" spans="5:20" ht="60.75" customHeight="1">
      <c r="E40" s="38"/>
      <c r="F40" s="20" t="s">
        <v>10</v>
      </c>
      <c r="G40" s="28" t="s">
        <v>18</v>
      </c>
      <c r="H40" s="9" t="s">
        <v>147</v>
      </c>
      <c r="I40" s="18" t="s">
        <v>259</v>
      </c>
      <c r="J40" s="18" t="s">
        <v>230</v>
      </c>
      <c r="K40" s="18" t="s">
        <v>230</v>
      </c>
      <c r="L40" s="18" t="s">
        <v>562</v>
      </c>
      <c r="M40" s="76">
        <v>20.126000000000001</v>
      </c>
      <c r="N40" s="9" t="s">
        <v>7</v>
      </c>
      <c r="O40" s="22" t="s">
        <v>1210</v>
      </c>
      <c r="P40" s="22" t="s">
        <v>64</v>
      </c>
      <c r="Q40" s="9" t="s">
        <v>1158</v>
      </c>
      <c r="R40" s="58"/>
      <c r="S40" s="193"/>
    </row>
    <row r="41" spans="5:20" ht="91.5" customHeight="1">
      <c r="E41" s="38"/>
      <c r="F41" s="20" t="s">
        <v>1133</v>
      </c>
      <c r="G41" s="21" t="s">
        <v>19</v>
      </c>
      <c r="H41" s="9" t="s">
        <v>1134</v>
      </c>
      <c r="I41" s="18" t="s">
        <v>230</v>
      </c>
      <c r="J41" s="9" t="s">
        <v>1135</v>
      </c>
      <c r="K41" s="18" t="s">
        <v>230</v>
      </c>
      <c r="L41" s="18" t="s">
        <v>1211</v>
      </c>
      <c r="M41" s="30">
        <v>20</v>
      </c>
      <c r="N41" s="9" t="s">
        <v>7</v>
      </c>
      <c r="O41" s="22" t="s">
        <v>1213</v>
      </c>
      <c r="P41" s="22" t="s">
        <v>1212</v>
      </c>
      <c r="Q41" s="9" t="s">
        <v>1136</v>
      </c>
      <c r="R41" s="58"/>
      <c r="S41" s="193"/>
    </row>
    <row r="42" spans="5:20" ht="60.75" customHeight="1">
      <c r="E42" s="38"/>
      <c r="F42" s="20" t="s">
        <v>138</v>
      </c>
      <c r="G42" s="21" t="s">
        <v>19</v>
      </c>
      <c r="H42" s="9" t="s">
        <v>1214</v>
      </c>
      <c r="I42" s="18" t="s">
        <v>230</v>
      </c>
      <c r="J42" s="9" t="s">
        <v>1215</v>
      </c>
      <c r="K42" s="18" t="s">
        <v>230</v>
      </c>
      <c r="L42" s="18" t="s">
        <v>1218</v>
      </c>
      <c r="M42" s="30" t="s">
        <v>230</v>
      </c>
      <c r="N42" s="9" t="s">
        <v>7</v>
      </c>
      <c r="O42" s="22" t="s">
        <v>1217</v>
      </c>
      <c r="P42" s="22" t="s">
        <v>1216</v>
      </c>
      <c r="Q42" s="9" t="s">
        <v>1136</v>
      </c>
      <c r="R42" s="58"/>
      <c r="S42" s="193"/>
    </row>
    <row r="43" spans="5:20" ht="60.75" customHeight="1">
      <c r="E43" s="38"/>
      <c r="F43" s="20" t="s">
        <v>138</v>
      </c>
      <c r="G43" s="21" t="s">
        <v>19</v>
      </c>
      <c r="H43" s="9" t="s">
        <v>1138</v>
      </c>
      <c r="I43" s="18" t="s">
        <v>1219</v>
      </c>
      <c r="J43" s="18" t="s">
        <v>230</v>
      </c>
      <c r="K43" s="18" t="s">
        <v>230</v>
      </c>
      <c r="L43" s="18" t="s">
        <v>642</v>
      </c>
      <c r="M43" s="30" t="s">
        <v>117</v>
      </c>
      <c r="N43" s="9" t="s">
        <v>7</v>
      </c>
      <c r="O43" s="22" t="s">
        <v>1220</v>
      </c>
      <c r="P43" s="22" t="s">
        <v>1216</v>
      </c>
      <c r="Q43" s="9" t="s">
        <v>1136</v>
      </c>
      <c r="R43" s="58"/>
      <c r="S43" s="193"/>
    </row>
    <row r="44" spans="5:20" ht="60.75" customHeight="1">
      <c r="E44" s="38"/>
      <c r="F44" s="20" t="s">
        <v>0</v>
      </c>
      <c r="G44" s="9" t="s">
        <v>19</v>
      </c>
      <c r="H44" s="9" t="s">
        <v>164</v>
      </c>
      <c r="I44" s="18" t="s">
        <v>310</v>
      </c>
      <c r="J44" s="18" t="s">
        <v>230</v>
      </c>
      <c r="K44" s="18" t="s">
        <v>230</v>
      </c>
      <c r="L44" s="18" t="s">
        <v>324</v>
      </c>
      <c r="M44" s="30">
        <v>10</v>
      </c>
      <c r="N44" s="9" t="s">
        <v>7</v>
      </c>
      <c r="O44" s="22" t="s">
        <v>1221</v>
      </c>
      <c r="P44" s="22" t="s">
        <v>64</v>
      </c>
      <c r="Q44" s="9" t="s">
        <v>1137</v>
      </c>
      <c r="R44" s="58"/>
      <c r="S44" s="193"/>
    </row>
    <row r="45" spans="5:20" ht="60.75" customHeight="1">
      <c r="E45" s="38"/>
      <c r="F45" s="20" t="s">
        <v>0</v>
      </c>
      <c r="G45" s="28" t="s">
        <v>18</v>
      </c>
      <c r="H45" s="9" t="s">
        <v>1120</v>
      </c>
      <c r="I45" s="18" t="s">
        <v>1222</v>
      </c>
      <c r="J45" s="18" t="s">
        <v>230</v>
      </c>
      <c r="K45" s="18" t="s">
        <v>230</v>
      </c>
      <c r="L45" s="18" t="s">
        <v>23</v>
      </c>
      <c r="M45" s="76">
        <v>3.1</v>
      </c>
      <c r="N45" s="9" t="s">
        <v>7</v>
      </c>
      <c r="O45" s="22" t="s">
        <v>1223</v>
      </c>
      <c r="P45" s="22" t="s">
        <v>64</v>
      </c>
      <c r="Q45" s="9" t="s">
        <v>1121</v>
      </c>
      <c r="R45" s="58"/>
      <c r="S45" s="193"/>
    </row>
    <row r="46" spans="5:20" ht="78" customHeight="1">
      <c r="E46" s="38"/>
      <c r="F46" s="20" t="s">
        <v>0</v>
      </c>
      <c r="G46" s="28" t="s">
        <v>18</v>
      </c>
      <c r="H46" s="9" t="s">
        <v>955</v>
      </c>
      <c r="I46" s="18" t="s">
        <v>247</v>
      </c>
      <c r="J46" s="18" t="s">
        <v>230</v>
      </c>
      <c r="K46" s="18" t="s">
        <v>230</v>
      </c>
      <c r="L46" s="18" t="s">
        <v>1224</v>
      </c>
      <c r="M46" s="76">
        <v>40</v>
      </c>
      <c r="N46" s="9" t="s">
        <v>7</v>
      </c>
      <c r="O46" s="22" t="s">
        <v>1225</v>
      </c>
      <c r="P46" s="22" t="s">
        <v>1062</v>
      </c>
      <c r="Q46" s="9" t="s">
        <v>84</v>
      </c>
      <c r="R46" s="58"/>
      <c r="S46" s="193"/>
    </row>
    <row r="47" spans="5:20" ht="60.75" customHeight="1">
      <c r="E47" s="38"/>
      <c r="F47" s="20" t="s">
        <v>25</v>
      </c>
      <c r="G47" s="28" t="s">
        <v>18</v>
      </c>
      <c r="H47" s="9" t="s">
        <v>1122</v>
      </c>
      <c r="I47" s="18" t="s">
        <v>1226</v>
      </c>
      <c r="J47" s="9" t="s">
        <v>1123</v>
      </c>
      <c r="K47" s="18" t="s">
        <v>230</v>
      </c>
      <c r="L47" s="18" t="s">
        <v>1227</v>
      </c>
      <c r="M47" s="76" t="s">
        <v>117</v>
      </c>
      <c r="N47" s="9" t="s">
        <v>7</v>
      </c>
      <c r="O47" s="22" t="s">
        <v>1228</v>
      </c>
      <c r="P47" s="22" t="s">
        <v>418</v>
      </c>
      <c r="Q47" s="9" t="s">
        <v>84</v>
      </c>
      <c r="R47" s="58"/>
      <c r="S47" s="193"/>
    </row>
    <row r="48" spans="5:20" ht="76.5" customHeight="1">
      <c r="E48" s="38"/>
      <c r="F48" s="20" t="s">
        <v>1095</v>
      </c>
      <c r="G48" s="9" t="s">
        <v>19</v>
      </c>
      <c r="H48" s="9" t="s">
        <v>1096</v>
      </c>
      <c r="I48" s="18" t="s">
        <v>230</v>
      </c>
      <c r="J48" s="9" t="s">
        <v>1092</v>
      </c>
      <c r="K48" s="18" t="s">
        <v>230</v>
      </c>
      <c r="L48" s="18" t="s">
        <v>265</v>
      </c>
      <c r="M48" s="30">
        <v>23.3</v>
      </c>
      <c r="N48" s="9" t="s">
        <v>7</v>
      </c>
      <c r="O48" s="22" t="s">
        <v>1230</v>
      </c>
      <c r="P48" s="22" t="s">
        <v>919</v>
      </c>
      <c r="Q48" s="9" t="s">
        <v>89</v>
      </c>
      <c r="R48" s="58"/>
      <c r="S48" s="193"/>
    </row>
    <row r="49" spans="5:20" ht="60.75" customHeight="1">
      <c r="E49" s="169"/>
      <c r="F49" s="20" t="s">
        <v>25</v>
      </c>
      <c r="G49" s="28" t="s">
        <v>18</v>
      </c>
      <c r="H49" s="9" t="s">
        <v>1093</v>
      </c>
      <c r="I49" s="18" t="s">
        <v>230</v>
      </c>
      <c r="J49" s="9" t="s">
        <v>1094</v>
      </c>
      <c r="K49" s="18" t="s">
        <v>230</v>
      </c>
      <c r="L49" s="18" t="s">
        <v>345</v>
      </c>
      <c r="M49" s="76" t="s">
        <v>117</v>
      </c>
      <c r="N49" s="9" t="s">
        <v>7</v>
      </c>
      <c r="O49" s="22" t="s">
        <v>1229</v>
      </c>
      <c r="P49" s="22" t="s">
        <v>418</v>
      </c>
      <c r="Q49" s="9" t="s">
        <v>89</v>
      </c>
      <c r="R49" s="58"/>
      <c r="S49" s="193"/>
    </row>
    <row r="50" spans="5:20" ht="19.5" customHeight="1">
      <c r="E50" s="8"/>
      <c r="F50" s="8"/>
      <c r="G50" s="8"/>
      <c r="H50" s="170"/>
      <c r="I50" s="171"/>
      <c r="J50" s="170"/>
      <c r="K50" s="171"/>
      <c r="L50" s="170"/>
      <c r="M50" s="8"/>
      <c r="N50" s="170"/>
      <c r="O50" s="78"/>
      <c r="P50" s="170"/>
      <c r="Q50" s="170"/>
      <c r="R50" s="11"/>
    </row>
    <row r="51" spans="5:20" ht="19.5" customHeight="1">
      <c r="E51" s="8"/>
      <c r="F51" s="8"/>
      <c r="G51" s="8"/>
      <c r="H51" s="11"/>
      <c r="I51" s="17"/>
      <c r="J51" s="11"/>
      <c r="K51" s="17"/>
      <c r="L51" s="11"/>
      <c r="M51" s="11"/>
      <c r="N51" s="11"/>
      <c r="O51" s="26"/>
      <c r="P51" s="11"/>
      <c r="Q51" s="11"/>
      <c r="R51" s="11"/>
    </row>
    <row r="52" spans="5:20" ht="19.5" customHeight="1">
      <c r="E52" s="38" t="s">
        <v>375</v>
      </c>
      <c r="F52" s="38"/>
      <c r="G52" s="8"/>
      <c r="H52" s="11"/>
      <c r="I52" s="17"/>
      <c r="J52" s="11"/>
      <c r="K52" s="17"/>
      <c r="L52" s="11"/>
      <c r="M52" s="11"/>
      <c r="N52" s="11"/>
      <c r="O52" s="26"/>
      <c r="P52" s="11"/>
      <c r="Q52" s="11"/>
      <c r="R52" s="58"/>
    </row>
    <row r="53" spans="5:20" ht="19.5" customHeight="1">
      <c r="E53" s="8"/>
      <c r="F53" s="8"/>
      <c r="G53" s="8"/>
      <c r="H53" s="60"/>
      <c r="I53" s="172"/>
      <c r="J53" s="60"/>
      <c r="K53" s="172"/>
      <c r="L53" s="60"/>
      <c r="M53" s="8"/>
      <c r="N53" s="60"/>
      <c r="O53" s="61"/>
      <c r="P53" s="60"/>
      <c r="Q53" s="60"/>
      <c r="R53" s="11"/>
    </row>
    <row r="54" spans="5:20" ht="60.75" customHeight="1">
      <c r="E54" s="38"/>
      <c r="F54" s="20" t="s">
        <v>90</v>
      </c>
      <c r="G54" s="9" t="s">
        <v>19</v>
      </c>
      <c r="H54" s="9" t="s">
        <v>1085</v>
      </c>
      <c r="I54" s="18" t="s">
        <v>1231</v>
      </c>
      <c r="J54" s="9" t="s">
        <v>230</v>
      </c>
      <c r="K54" s="18" t="s">
        <v>230</v>
      </c>
      <c r="L54" s="18" t="s">
        <v>1232</v>
      </c>
      <c r="M54" s="30">
        <v>2.34</v>
      </c>
      <c r="N54" s="9" t="s">
        <v>7</v>
      </c>
      <c r="O54" s="22" t="s">
        <v>1233</v>
      </c>
      <c r="P54" s="22" t="s">
        <v>565</v>
      </c>
      <c r="Q54" s="9" t="s">
        <v>275</v>
      </c>
      <c r="R54" s="58"/>
      <c r="S54" s="193"/>
    </row>
    <row r="55" spans="5:20" ht="70.5" customHeight="1">
      <c r="E55" s="38"/>
      <c r="F55" s="20" t="s">
        <v>25</v>
      </c>
      <c r="G55" s="9" t="s">
        <v>19</v>
      </c>
      <c r="H55" s="9" t="s">
        <v>1086</v>
      </c>
      <c r="I55" s="18" t="s">
        <v>230</v>
      </c>
      <c r="J55" s="9" t="s">
        <v>1087</v>
      </c>
      <c r="K55" s="18" t="s">
        <v>230</v>
      </c>
      <c r="L55" s="18" t="s">
        <v>273</v>
      </c>
      <c r="M55" s="30">
        <v>610</v>
      </c>
      <c r="N55" s="9" t="s">
        <v>7</v>
      </c>
      <c r="O55" s="22" t="s">
        <v>1234</v>
      </c>
      <c r="P55" s="22" t="s">
        <v>1235</v>
      </c>
      <c r="Q55" s="9" t="s">
        <v>275</v>
      </c>
      <c r="R55" s="58"/>
      <c r="S55" s="193"/>
    </row>
    <row r="56" spans="5:20" ht="66" customHeight="1">
      <c r="E56" s="38"/>
      <c r="F56" s="20" t="s">
        <v>40</v>
      </c>
      <c r="G56" s="28" t="s">
        <v>18</v>
      </c>
      <c r="H56" s="9" t="s">
        <v>1033</v>
      </c>
      <c r="I56" s="18" t="s">
        <v>1039</v>
      </c>
      <c r="J56" s="9" t="s">
        <v>230</v>
      </c>
      <c r="K56" s="18" t="s">
        <v>230</v>
      </c>
      <c r="L56" s="18" t="s">
        <v>1034</v>
      </c>
      <c r="M56" s="76">
        <v>0.49492032000000002</v>
      </c>
      <c r="N56" s="9" t="s">
        <v>7</v>
      </c>
      <c r="O56" s="22" t="s">
        <v>1035</v>
      </c>
      <c r="P56" s="22" t="s">
        <v>872</v>
      </c>
      <c r="Q56" s="9" t="s">
        <v>275</v>
      </c>
      <c r="R56" s="58"/>
      <c r="S56" s="193"/>
    </row>
    <row r="57" spans="5:20" ht="60.75" customHeight="1">
      <c r="E57" s="38"/>
      <c r="F57" s="20" t="s">
        <v>10</v>
      </c>
      <c r="G57" s="28" t="s">
        <v>18</v>
      </c>
      <c r="H57" s="9" t="s">
        <v>1036</v>
      </c>
      <c r="I57" s="18" t="s">
        <v>230</v>
      </c>
      <c r="J57" s="9" t="s">
        <v>230</v>
      </c>
      <c r="K57" s="18" t="s">
        <v>230</v>
      </c>
      <c r="L57" s="18" t="s">
        <v>1037</v>
      </c>
      <c r="M57" s="76">
        <v>1.821</v>
      </c>
      <c r="N57" s="9" t="s">
        <v>7</v>
      </c>
      <c r="O57" s="22" t="s">
        <v>1038</v>
      </c>
      <c r="P57" s="22" t="s">
        <v>565</v>
      </c>
      <c r="Q57" s="9" t="s">
        <v>275</v>
      </c>
      <c r="R57" s="58"/>
      <c r="S57" s="193"/>
    </row>
    <row r="58" spans="5:20" ht="60.75" customHeight="1">
      <c r="E58" s="38"/>
      <c r="F58" s="20" t="s">
        <v>25</v>
      </c>
      <c r="G58" s="28" t="s">
        <v>18</v>
      </c>
      <c r="H58" s="9" t="s">
        <v>917</v>
      </c>
      <c r="I58" s="18" t="s">
        <v>230</v>
      </c>
      <c r="J58" s="9" t="s">
        <v>1040</v>
      </c>
      <c r="K58" s="18" t="s">
        <v>230</v>
      </c>
      <c r="L58" s="18" t="s">
        <v>273</v>
      </c>
      <c r="M58" s="76">
        <v>3.2</v>
      </c>
      <c r="N58" s="9" t="s">
        <v>7</v>
      </c>
      <c r="O58" s="22" t="s">
        <v>1041</v>
      </c>
      <c r="P58" s="22" t="s">
        <v>1236</v>
      </c>
      <c r="Q58" s="9" t="s">
        <v>275</v>
      </c>
      <c r="R58" s="58"/>
      <c r="S58" s="193"/>
    </row>
    <row r="59" spans="5:20" ht="60.75" customHeight="1">
      <c r="E59" s="38"/>
      <c r="F59" s="20" t="s">
        <v>1132</v>
      </c>
      <c r="G59" s="28" t="s">
        <v>18</v>
      </c>
      <c r="H59" s="9" t="s">
        <v>1240</v>
      </c>
      <c r="I59" s="18" t="s">
        <v>230</v>
      </c>
      <c r="J59" s="9" t="s">
        <v>1239</v>
      </c>
      <c r="K59" s="18" t="s">
        <v>230</v>
      </c>
      <c r="L59" s="18" t="s">
        <v>562</v>
      </c>
      <c r="M59" s="76">
        <v>23</v>
      </c>
      <c r="N59" s="9" t="s">
        <v>7</v>
      </c>
      <c r="O59" s="22" t="s">
        <v>1237</v>
      </c>
      <c r="P59" s="22" t="s">
        <v>1238</v>
      </c>
      <c r="Q59" s="9" t="s">
        <v>1129</v>
      </c>
      <c r="R59" s="58"/>
      <c r="S59" s="193"/>
      <c r="T59" s="194"/>
    </row>
    <row r="60" spans="5:20" ht="60.75" customHeight="1">
      <c r="E60" s="38"/>
      <c r="F60" s="20" t="s">
        <v>1042</v>
      </c>
      <c r="G60" s="28" t="s">
        <v>18</v>
      </c>
      <c r="H60" s="9" t="s">
        <v>772</v>
      </c>
      <c r="I60" s="18" t="s">
        <v>880</v>
      </c>
      <c r="J60" s="9" t="s">
        <v>230</v>
      </c>
      <c r="K60" s="18" t="s">
        <v>230</v>
      </c>
      <c r="L60" s="18" t="s">
        <v>773</v>
      </c>
      <c r="M60" s="76">
        <f>18+10.943274+10.2</f>
        <v>39.143274000000005</v>
      </c>
      <c r="N60" s="9" t="s">
        <v>7</v>
      </c>
      <c r="O60" s="22" t="s">
        <v>1043</v>
      </c>
      <c r="P60" s="22" t="s">
        <v>774</v>
      </c>
      <c r="Q60" s="9" t="s">
        <v>1046</v>
      </c>
      <c r="R60" s="58"/>
      <c r="S60" s="193"/>
    </row>
    <row r="61" spans="5:20" ht="66.75" customHeight="1">
      <c r="E61" s="38"/>
      <c r="F61" s="20" t="s">
        <v>25</v>
      </c>
      <c r="G61" s="28" t="s">
        <v>18</v>
      </c>
      <c r="H61" s="9" t="s">
        <v>1044</v>
      </c>
      <c r="I61" s="18" t="s">
        <v>1048</v>
      </c>
      <c r="J61" s="9" t="s">
        <v>1045</v>
      </c>
      <c r="K61" s="18" t="s">
        <v>230</v>
      </c>
      <c r="L61" s="18" t="s">
        <v>1049</v>
      </c>
      <c r="M61" s="76">
        <v>0.12</v>
      </c>
      <c r="N61" s="9" t="s">
        <v>7</v>
      </c>
      <c r="O61" s="22" t="s">
        <v>1050</v>
      </c>
      <c r="P61" s="22" t="s">
        <v>589</v>
      </c>
      <c r="Q61" s="9" t="s">
        <v>1047</v>
      </c>
      <c r="R61" s="58"/>
      <c r="S61" s="193"/>
    </row>
    <row r="62" spans="5:20" ht="60.75" customHeight="1">
      <c r="E62" s="38"/>
      <c r="F62" s="20" t="s">
        <v>1090</v>
      </c>
      <c r="G62" s="9" t="s">
        <v>19</v>
      </c>
      <c r="H62" s="9" t="s">
        <v>1053</v>
      </c>
      <c r="I62" s="18" t="s">
        <v>230</v>
      </c>
      <c r="J62" s="9" t="s">
        <v>1052</v>
      </c>
      <c r="K62" s="18" t="s">
        <v>230</v>
      </c>
      <c r="L62" s="18" t="s">
        <v>1051</v>
      </c>
      <c r="M62" s="30">
        <v>30.5</v>
      </c>
      <c r="N62" s="9" t="s">
        <v>7</v>
      </c>
      <c r="O62" s="22" t="s">
        <v>1054</v>
      </c>
      <c r="P62" s="22" t="s">
        <v>876</v>
      </c>
      <c r="Q62" s="9" t="s">
        <v>1047</v>
      </c>
      <c r="R62" s="58"/>
      <c r="S62" s="193"/>
    </row>
    <row r="63" spans="5:20" ht="60.75" customHeight="1">
      <c r="E63" s="38"/>
      <c r="F63" s="20" t="s">
        <v>10</v>
      </c>
      <c r="G63" s="28" t="s">
        <v>18</v>
      </c>
      <c r="H63" s="9" t="s">
        <v>1056</v>
      </c>
      <c r="I63" s="18" t="s">
        <v>975</v>
      </c>
      <c r="J63" s="9" t="s">
        <v>230</v>
      </c>
      <c r="K63" s="18" t="s">
        <v>230</v>
      </c>
      <c r="L63" s="18" t="s">
        <v>1057</v>
      </c>
      <c r="M63" s="76">
        <v>5.0631700000000004</v>
      </c>
      <c r="N63" s="9" t="s">
        <v>7</v>
      </c>
      <c r="O63" s="22" t="s">
        <v>1055</v>
      </c>
      <c r="P63" s="22" t="s">
        <v>565</v>
      </c>
      <c r="Q63" s="9" t="s">
        <v>228</v>
      </c>
      <c r="R63" s="58"/>
      <c r="S63" s="193"/>
    </row>
    <row r="64" spans="5:20" ht="60.75" customHeight="1">
      <c r="E64" s="38"/>
      <c r="F64" s="20" t="s">
        <v>1042</v>
      </c>
      <c r="G64" s="28" t="s">
        <v>18</v>
      </c>
      <c r="H64" s="9" t="s">
        <v>1060</v>
      </c>
      <c r="I64" s="18" t="s">
        <v>1058</v>
      </c>
      <c r="J64" s="9" t="s">
        <v>230</v>
      </c>
      <c r="K64" s="18" t="s">
        <v>230</v>
      </c>
      <c r="L64" s="18" t="s">
        <v>1059</v>
      </c>
      <c r="M64" s="76">
        <v>225</v>
      </c>
      <c r="N64" s="9" t="s">
        <v>7</v>
      </c>
      <c r="O64" s="22" t="s">
        <v>1061</v>
      </c>
      <c r="P64" s="22" t="s">
        <v>1062</v>
      </c>
      <c r="Q64" s="9" t="s">
        <v>228</v>
      </c>
      <c r="R64" s="58"/>
      <c r="S64" s="193"/>
    </row>
    <row r="65" spans="5:21" ht="60.75" customHeight="1">
      <c r="E65" s="38"/>
      <c r="F65" s="20" t="s">
        <v>0</v>
      </c>
      <c r="G65" s="9" t="s">
        <v>19</v>
      </c>
      <c r="H65" s="9" t="s">
        <v>1063</v>
      </c>
      <c r="I65" s="18" t="s">
        <v>1064</v>
      </c>
      <c r="J65" s="9" t="s">
        <v>230</v>
      </c>
      <c r="K65" s="18" t="s">
        <v>230</v>
      </c>
      <c r="L65" s="18" t="s">
        <v>1065</v>
      </c>
      <c r="M65" s="59">
        <v>3.5</v>
      </c>
      <c r="N65" s="9" t="s">
        <v>7</v>
      </c>
      <c r="O65" s="22" t="s">
        <v>1083</v>
      </c>
      <c r="P65" s="22" t="s">
        <v>774</v>
      </c>
      <c r="Q65" s="9" t="s">
        <v>193</v>
      </c>
      <c r="R65" s="58"/>
      <c r="S65" s="193"/>
    </row>
    <row r="66" spans="5:21" ht="60.75" customHeight="1">
      <c r="E66" s="38"/>
      <c r="F66" s="20" t="s">
        <v>1066</v>
      </c>
      <c r="G66" s="28" t="s">
        <v>18</v>
      </c>
      <c r="H66" s="9" t="s">
        <v>939</v>
      </c>
      <c r="I66" s="18" t="s">
        <v>1068</v>
      </c>
      <c r="J66" s="9" t="s">
        <v>230</v>
      </c>
      <c r="K66" s="18" t="s">
        <v>230</v>
      </c>
      <c r="L66" s="18" t="s">
        <v>273</v>
      </c>
      <c r="M66" s="76">
        <v>320</v>
      </c>
      <c r="N66" s="9" t="s">
        <v>7</v>
      </c>
      <c r="O66" s="22" t="s">
        <v>1069</v>
      </c>
      <c r="P66" s="22" t="s">
        <v>1067</v>
      </c>
      <c r="Q66" s="9" t="s">
        <v>193</v>
      </c>
      <c r="R66" s="58"/>
      <c r="S66" s="193"/>
    </row>
    <row r="67" spans="5:21" ht="60.75" customHeight="1">
      <c r="E67" s="38"/>
      <c r="F67" s="20" t="s">
        <v>1070</v>
      </c>
      <c r="G67" s="28" t="s">
        <v>18</v>
      </c>
      <c r="H67" s="9" t="s">
        <v>1072</v>
      </c>
      <c r="I67" s="18" t="s">
        <v>230</v>
      </c>
      <c r="J67" s="9" t="s">
        <v>230</v>
      </c>
      <c r="K67" s="18" t="s">
        <v>230</v>
      </c>
      <c r="L67" s="18" t="s">
        <v>1071</v>
      </c>
      <c r="M67" s="76">
        <v>2</v>
      </c>
      <c r="N67" s="9" t="s">
        <v>7</v>
      </c>
      <c r="O67" s="22" t="s">
        <v>1073</v>
      </c>
      <c r="P67" s="22" t="s">
        <v>565</v>
      </c>
      <c r="Q67" s="9" t="s">
        <v>193</v>
      </c>
      <c r="R67" s="58"/>
      <c r="S67" s="193"/>
    </row>
    <row r="68" spans="5:21" ht="60.75" customHeight="1">
      <c r="E68" s="38"/>
      <c r="F68" s="20" t="s">
        <v>0</v>
      </c>
      <c r="G68" s="28" t="s">
        <v>18</v>
      </c>
      <c r="H68" s="9" t="s">
        <v>1075</v>
      </c>
      <c r="I68" s="18" t="s">
        <v>974</v>
      </c>
      <c r="J68" s="9" t="s">
        <v>230</v>
      </c>
      <c r="K68" s="18" t="s">
        <v>230</v>
      </c>
      <c r="L68" s="18" t="s">
        <v>1051</v>
      </c>
      <c r="M68" s="76">
        <v>134</v>
      </c>
      <c r="N68" s="9" t="s">
        <v>7</v>
      </c>
      <c r="O68" s="22" t="s">
        <v>1076</v>
      </c>
      <c r="P68" s="22" t="s">
        <v>774</v>
      </c>
      <c r="Q68" s="9" t="s">
        <v>1074</v>
      </c>
      <c r="R68" s="58"/>
      <c r="S68" s="193"/>
    </row>
    <row r="69" spans="5:21" ht="99.75" customHeight="1">
      <c r="E69" s="38"/>
      <c r="F69" s="20" t="s">
        <v>566</v>
      </c>
      <c r="G69" s="28" t="s">
        <v>18</v>
      </c>
      <c r="H69" s="9" t="s">
        <v>1077</v>
      </c>
      <c r="I69" s="18" t="s">
        <v>1078</v>
      </c>
      <c r="J69" s="9" t="s">
        <v>230</v>
      </c>
      <c r="K69" s="18" t="s">
        <v>230</v>
      </c>
      <c r="L69" s="18" t="s">
        <v>1079</v>
      </c>
      <c r="M69" s="76">
        <v>7.4</v>
      </c>
      <c r="N69" s="9" t="s">
        <v>7</v>
      </c>
      <c r="O69" s="22" t="s">
        <v>1243</v>
      </c>
      <c r="P69" s="22" t="s">
        <v>774</v>
      </c>
      <c r="Q69" s="9" t="s">
        <v>1082</v>
      </c>
      <c r="R69" s="58"/>
      <c r="S69" s="193"/>
    </row>
    <row r="70" spans="5:21" ht="60.75" customHeight="1">
      <c r="E70" s="38"/>
      <c r="F70" s="20" t="s">
        <v>1088</v>
      </c>
      <c r="G70" s="28" t="s">
        <v>18</v>
      </c>
      <c r="H70" s="9" t="s">
        <v>1241</v>
      </c>
      <c r="I70" s="18" t="s">
        <v>1242</v>
      </c>
      <c r="J70" s="9" t="s">
        <v>230</v>
      </c>
      <c r="K70" s="18" t="s">
        <v>230</v>
      </c>
      <c r="L70" s="18" t="s">
        <v>1037</v>
      </c>
      <c r="M70" s="76">
        <v>2.2000000000000002</v>
      </c>
      <c r="N70" s="9" t="s">
        <v>106</v>
      </c>
      <c r="O70" s="22" t="s">
        <v>1244</v>
      </c>
      <c r="P70" s="22" t="s">
        <v>565</v>
      </c>
      <c r="Q70" s="9" t="s">
        <v>426</v>
      </c>
      <c r="R70" s="58"/>
      <c r="S70" s="193"/>
    </row>
    <row r="71" spans="5:21" ht="60.75" customHeight="1">
      <c r="E71" s="169"/>
      <c r="F71" s="20" t="s">
        <v>1090</v>
      </c>
      <c r="G71" s="28" t="s">
        <v>18</v>
      </c>
      <c r="H71" s="9" t="s">
        <v>1247</v>
      </c>
      <c r="I71" s="9" t="s">
        <v>230</v>
      </c>
      <c r="J71" s="9" t="s">
        <v>1246</v>
      </c>
      <c r="K71" s="18" t="s">
        <v>1078</v>
      </c>
      <c r="L71" s="18" t="s">
        <v>1051</v>
      </c>
      <c r="M71" s="76">
        <v>76.099999999999994</v>
      </c>
      <c r="N71" s="9" t="s">
        <v>7</v>
      </c>
      <c r="O71" s="22" t="s">
        <v>1248</v>
      </c>
      <c r="P71" s="22" t="s">
        <v>1245</v>
      </c>
      <c r="Q71" s="9" t="s">
        <v>426</v>
      </c>
      <c r="R71" s="58"/>
      <c r="S71" s="193"/>
    </row>
    <row r="72" spans="5:21" ht="55.5" customHeight="1">
      <c r="E72" s="169"/>
      <c r="F72" s="20" t="s">
        <v>25</v>
      </c>
      <c r="G72" s="28" t="s">
        <v>18</v>
      </c>
      <c r="H72" s="63" t="s">
        <v>1442</v>
      </c>
      <c r="I72" s="18" t="s">
        <v>230</v>
      </c>
      <c r="J72" s="18" t="s">
        <v>1450</v>
      </c>
      <c r="K72" s="18" t="s">
        <v>230</v>
      </c>
      <c r="L72" s="18" t="s">
        <v>1451</v>
      </c>
      <c r="M72" s="57">
        <v>12</v>
      </c>
      <c r="N72" s="9" t="s">
        <v>7</v>
      </c>
      <c r="O72" s="18" t="s">
        <v>1452</v>
      </c>
      <c r="P72" s="18" t="s">
        <v>1349</v>
      </c>
      <c r="Q72" s="9" t="s">
        <v>1453</v>
      </c>
      <c r="R72" s="58"/>
      <c r="S72" s="193"/>
      <c r="U72" s="10"/>
    </row>
    <row r="73" spans="5:21" ht="70.5" customHeight="1">
      <c r="E73" s="38"/>
      <c r="F73" s="20" t="s">
        <v>25</v>
      </c>
      <c r="G73" s="28" t="s">
        <v>18</v>
      </c>
      <c r="H73" s="9" t="s">
        <v>1249</v>
      </c>
      <c r="I73" s="9" t="s">
        <v>230</v>
      </c>
      <c r="J73" s="9" t="s">
        <v>1250</v>
      </c>
      <c r="K73" s="9" t="s">
        <v>230</v>
      </c>
      <c r="L73" s="18" t="s">
        <v>1091</v>
      </c>
      <c r="M73" s="76">
        <v>25.196999999999999</v>
      </c>
      <c r="N73" s="9" t="s">
        <v>7</v>
      </c>
      <c r="O73" s="22" t="s">
        <v>1251</v>
      </c>
      <c r="P73" s="22" t="s">
        <v>1252</v>
      </c>
      <c r="Q73" s="9" t="s">
        <v>1089</v>
      </c>
      <c r="R73" s="58"/>
      <c r="S73" s="193"/>
    </row>
    <row r="74" spans="5:21" ht="60.75" customHeight="1">
      <c r="E74" s="38"/>
      <c r="F74" s="20" t="s">
        <v>25</v>
      </c>
      <c r="G74" s="28" t="s">
        <v>18</v>
      </c>
      <c r="H74" s="9" t="s">
        <v>1255</v>
      </c>
      <c r="I74" s="18" t="s">
        <v>1257</v>
      </c>
      <c r="J74" s="9" t="s">
        <v>1256</v>
      </c>
      <c r="K74" s="9" t="s">
        <v>230</v>
      </c>
      <c r="L74" s="18" t="s">
        <v>342</v>
      </c>
      <c r="M74" s="76">
        <v>0.63500000000000001</v>
      </c>
      <c r="N74" s="9" t="s">
        <v>7</v>
      </c>
      <c r="O74" s="22" t="s">
        <v>1253</v>
      </c>
      <c r="P74" s="22" t="s">
        <v>1254</v>
      </c>
      <c r="Q74" s="9" t="s">
        <v>1089</v>
      </c>
      <c r="R74" s="58"/>
      <c r="S74" s="193"/>
    </row>
    <row r="75" spans="5:21" ht="51.75" customHeight="1">
      <c r="E75" s="169"/>
      <c r="F75" s="20" t="s">
        <v>1098</v>
      </c>
      <c r="G75" s="28" t="s">
        <v>18</v>
      </c>
      <c r="H75" s="9" t="s">
        <v>1534</v>
      </c>
      <c r="I75" s="9" t="s">
        <v>230</v>
      </c>
      <c r="J75" s="9" t="s">
        <v>1535</v>
      </c>
      <c r="K75" s="9" t="s">
        <v>230</v>
      </c>
      <c r="L75" s="9" t="s">
        <v>831</v>
      </c>
      <c r="M75" s="76" t="s">
        <v>117</v>
      </c>
      <c r="N75" s="21" t="s">
        <v>7</v>
      </c>
      <c r="O75" s="22" t="s">
        <v>1536</v>
      </c>
      <c r="P75" s="21" t="s">
        <v>385</v>
      </c>
      <c r="Q75" s="9" t="s">
        <v>205</v>
      </c>
      <c r="R75" s="58"/>
      <c r="S75" s="193"/>
      <c r="T75" s="195"/>
      <c r="U75" s="10"/>
    </row>
    <row r="76" spans="5:21" ht="60.75" customHeight="1">
      <c r="E76" s="38"/>
      <c r="F76" s="20" t="s">
        <v>10</v>
      </c>
      <c r="G76" s="28" t="s">
        <v>18</v>
      </c>
      <c r="H76" s="9" t="s">
        <v>1127</v>
      </c>
      <c r="I76" s="9" t="s">
        <v>230</v>
      </c>
      <c r="J76" s="9" t="s">
        <v>230</v>
      </c>
      <c r="K76" s="9" t="s">
        <v>230</v>
      </c>
      <c r="L76" s="18" t="s">
        <v>362</v>
      </c>
      <c r="M76" s="76">
        <v>25</v>
      </c>
      <c r="N76" s="9" t="s">
        <v>7</v>
      </c>
      <c r="O76" s="22" t="s">
        <v>1258</v>
      </c>
      <c r="P76" s="22" t="s">
        <v>565</v>
      </c>
      <c r="Q76" s="9" t="s">
        <v>208</v>
      </c>
      <c r="R76" s="58"/>
      <c r="S76" s="193"/>
    </row>
    <row r="77" spans="5:21" ht="60.75" customHeight="1">
      <c r="E77" s="38"/>
      <c r="F77" s="20" t="s">
        <v>25</v>
      </c>
      <c r="G77" s="28" t="s">
        <v>18</v>
      </c>
      <c r="H77" s="9" t="s">
        <v>1260</v>
      </c>
      <c r="I77" s="9" t="s">
        <v>230</v>
      </c>
      <c r="J77" s="9" t="s">
        <v>1261</v>
      </c>
      <c r="K77" s="9" t="s">
        <v>230</v>
      </c>
      <c r="L77" s="18" t="s">
        <v>1262</v>
      </c>
      <c r="M77" s="76">
        <v>20</v>
      </c>
      <c r="N77" s="9" t="s">
        <v>7</v>
      </c>
      <c r="O77" s="22" t="s">
        <v>1259</v>
      </c>
      <c r="P77" s="22" t="s">
        <v>1252</v>
      </c>
      <c r="Q77" s="9" t="s">
        <v>534</v>
      </c>
      <c r="R77" s="58"/>
      <c r="S77" s="193"/>
    </row>
    <row r="78" spans="5:21" ht="60.75" customHeight="1">
      <c r="E78" s="38"/>
      <c r="F78" s="20" t="s">
        <v>1098</v>
      </c>
      <c r="G78" s="9" t="s">
        <v>19</v>
      </c>
      <c r="H78" s="9" t="s">
        <v>1099</v>
      </c>
      <c r="I78" s="9" t="s">
        <v>230</v>
      </c>
      <c r="J78" s="9" t="s">
        <v>1100</v>
      </c>
      <c r="K78" s="9" t="s">
        <v>230</v>
      </c>
      <c r="L78" s="18" t="s">
        <v>273</v>
      </c>
      <c r="M78" s="30" t="s">
        <v>117</v>
      </c>
      <c r="N78" s="9" t="s">
        <v>7</v>
      </c>
      <c r="O78" s="22" t="s">
        <v>1263</v>
      </c>
      <c r="P78" s="22" t="s">
        <v>385</v>
      </c>
      <c r="Q78" s="9" t="s">
        <v>1097</v>
      </c>
      <c r="R78" s="58"/>
      <c r="S78" s="193"/>
    </row>
    <row r="79" spans="5:21" ht="60.75" customHeight="1">
      <c r="E79" s="38"/>
      <c r="F79" s="20" t="s">
        <v>90</v>
      </c>
      <c r="G79" s="28" t="s">
        <v>18</v>
      </c>
      <c r="H79" s="9" t="s">
        <v>963</v>
      </c>
      <c r="I79" s="18" t="s">
        <v>231</v>
      </c>
      <c r="J79" s="9" t="s">
        <v>230</v>
      </c>
      <c r="K79" s="9" t="s">
        <v>230</v>
      </c>
      <c r="L79" s="18" t="s">
        <v>1275</v>
      </c>
      <c r="M79" s="76">
        <v>1.335</v>
      </c>
      <c r="N79" s="9" t="s">
        <v>7</v>
      </c>
      <c r="O79" s="22" t="s">
        <v>1277</v>
      </c>
      <c r="P79" s="22" t="s">
        <v>565</v>
      </c>
      <c r="Q79" s="9" t="s">
        <v>1097</v>
      </c>
      <c r="R79" s="58"/>
      <c r="S79" s="193"/>
    </row>
    <row r="80" spans="5:21" ht="60.75" customHeight="1">
      <c r="E80" s="38"/>
      <c r="F80" s="20" t="s">
        <v>0</v>
      </c>
      <c r="G80" s="28" t="s">
        <v>18</v>
      </c>
      <c r="H80" s="9" t="s">
        <v>1044</v>
      </c>
      <c r="I80" s="18" t="s">
        <v>1048</v>
      </c>
      <c r="J80" s="9" t="s">
        <v>230</v>
      </c>
      <c r="K80" s="9" t="s">
        <v>230</v>
      </c>
      <c r="L80" s="18" t="s">
        <v>1278</v>
      </c>
      <c r="M80" s="76">
        <v>22.5</v>
      </c>
      <c r="N80" s="9" t="s">
        <v>7</v>
      </c>
      <c r="O80" s="22" t="s">
        <v>1279</v>
      </c>
      <c r="P80" s="22" t="s">
        <v>565</v>
      </c>
      <c r="Q80" s="9" t="s">
        <v>1101</v>
      </c>
      <c r="R80" s="58"/>
      <c r="S80" s="193"/>
    </row>
    <row r="81" spans="5:23" ht="60.75" customHeight="1">
      <c r="E81" s="169"/>
      <c r="F81" s="20" t="s">
        <v>25</v>
      </c>
      <c r="G81" s="28" t="s">
        <v>18</v>
      </c>
      <c r="H81" s="9" t="s">
        <v>1102</v>
      </c>
      <c r="I81" s="9" t="s">
        <v>230</v>
      </c>
      <c r="J81" s="9" t="s">
        <v>1103</v>
      </c>
      <c r="K81" s="9" t="s">
        <v>230</v>
      </c>
      <c r="L81" s="18" t="s">
        <v>305</v>
      </c>
      <c r="M81" s="76">
        <v>68.7</v>
      </c>
      <c r="N81" s="9" t="s">
        <v>106</v>
      </c>
      <c r="O81" s="22" t="s">
        <v>1280</v>
      </c>
      <c r="P81" s="22" t="s">
        <v>1281</v>
      </c>
      <c r="Q81" s="9" t="s">
        <v>213</v>
      </c>
      <c r="R81" s="58"/>
      <c r="S81" s="193"/>
      <c r="T81" s="194"/>
    </row>
    <row r="82" spans="5:23" ht="60.75" customHeight="1">
      <c r="E82" s="38"/>
      <c r="F82" s="20" t="s">
        <v>69</v>
      </c>
      <c r="G82" s="28" t="s">
        <v>18</v>
      </c>
      <c r="H82" s="9" t="s">
        <v>1104</v>
      </c>
      <c r="I82" s="18" t="s">
        <v>236</v>
      </c>
      <c r="J82" s="9" t="s">
        <v>1105</v>
      </c>
      <c r="K82" s="9" t="s">
        <v>230</v>
      </c>
      <c r="L82" s="18" t="s">
        <v>562</v>
      </c>
      <c r="M82" s="76">
        <v>14.3</v>
      </c>
      <c r="N82" s="9" t="s">
        <v>7</v>
      </c>
      <c r="O82" s="22" t="s">
        <v>1283</v>
      </c>
      <c r="P82" s="22" t="s">
        <v>1282</v>
      </c>
      <c r="Q82" s="9" t="s">
        <v>1106</v>
      </c>
      <c r="R82" s="58"/>
      <c r="S82" s="193"/>
    </row>
    <row r="83" spans="5:23" ht="60.75" customHeight="1">
      <c r="E83" s="38"/>
      <c r="F83" s="20" t="s">
        <v>1090</v>
      </c>
      <c r="G83" s="28" t="s">
        <v>18</v>
      </c>
      <c r="H83" s="9" t="s">
        <v>1324</v>
      </c>
      <c r="I83" s="9" t="s">
        <v>230</v>
      </c>
      <c r="J83" s="9" t="s">
        <v>1325</v>
      </c>
      <c r="K83" s="9" t="s">
        <v>230</v>
      </c>
      <c r="L83" s="18" t="s">
        <v>1051</v>
      </c>
      <c r="M83" s="76" t="s">
        <v>117</v>
      </c>
      <c r="N83" s="9" t="s">
        <v>7</v>
      </c>
      <c r="O83" s="22" t="s">
        <v>1326</v>
      </c>
      <c r="P83" s="22" t="s">
        <v>1323</v>
      </c>
      <c r="Q83" s="9" t="s">
        <v>1106</v>
      </c>
      <c r="R83" s="58"/>
      <c r="S83" s="193"/>
    </row>
    <row r="84" spans="5:23" ht="60.75" customHeight="1">
      <c r="E84" s="38"/>
      <c r="F84" s="20" t="s">
        <v>1126</v>
      </c>
      <c r="G84" s="28" t="s">
        <v>18</v>
      </c>
      <c r="H84" s="9" t="s">
        <v>823</v>
      </c>
      <c r="I84" s="18" t="s">
        <v>1285</v>
      </c>
      <c r="J84" s="9" t="s">
        <v>230</v>
      </c>
      <c r="K84" s="9" t="s">
        <v>230</v>
      </c>
      <c r="L84" s="18" t="s">
        <v>1284</v>
      </c>
      <c r="M84" s="76">
        <v>1.5198</v>
      </c>
      <c r="N84" s="9" t="s">
        <v>7</v>
      </c>
      <c r="O84" s="22" t="s">
        <v>1286</v>
      </c>
      <c r="P84" s="22" t="s">
        <v>385</v>
      </c>
      <c r="Q84" s="9" t="s">
        <v>1106</v>
      </c>
      <c r="R84" s="58"/>
      <c r="S84" s="193"/>
    </row>
    <row r="85" spans="5:23" ht="60.75" customHeight="1">
      <c r="E85" s="38"/>
      <c r="F85" s="20" t="s">
        <v>0</v>
      </c>
      <c r="G85" s="28" t="s">
        <v>1287</v>
      </c>
      <c r="H85" s="9" t="s">
        <v>1125</v>
      </c>
      <c r="I85" s="18" t="s">
        <v>267</v>
      </c>
      <c r="J85" s="9" t="s">
        <v>230</v>
      </c>
      <c r="K85" s="9" t="s">
        <v>230</v>
      </c>
      <c r="L85" s="18" t="s">
        <v>1091</v>
      </c>
      <c r="M85" s="76">
        <v>60</v>
      </c>
      <c r="N85" s="9" t="s">
        <v>7</v>
      </c>
      <c r="O85" s="22" t="s">
        <v>1289</v>
      </c>
      <c r="P85" s="22" t="s">
        <v>1288</v>
      </c>
      <c r="Q85" s="9" t="s">
        <v>1124</v>
      </c>
      <c r="R85" s="58"/>
      <c r="S85" s="193"/>
    </row>
    <row r="86" spans="5:23" ht="60.75" customHeight="1">
      <c r="E86" s="38"/>
      <c r="F86" s="20" t="s">
        <v>1139</v>
      </c>
      <c r="G86" s="9" t="s">
        <v>19</v>
      </c>
      <c r="H86" s="9" t="s">
        <v>1140</v>
      </c>
      <c r="I86" s="9" t="s">
        <v>230</v>
      </c>
      <c r="J86" s="9" t="s">
        <v>1141</v>
      </c>
      <c r="K86" s="9" t="s">
        <v>230</v>
      </c>
      <c r="L86" s="18" t="s">
        <v>562</v>
      </c>
      <c r="M86" s="30" t="s">
        <v>117</v>
      </c>
      <c r="N86" s="9" t="s">
        <v>7</v>
      </c>
      <c r="O86" s="22" t="s">
        <v>1291</v>
      </c>
      <c r="P86" s="22" t="s">
        <v>1290</v>
      </c>
      <c r="Q86" s="9" t="s">
        <v>1142</v>
      </c>
      <c r="R86" s="58"/>
      <c r="S86" s="193"/>
    </row>
    <row r="87" spans="5:23" ht="43.5" customHeight="1">
      <c r="E87" s="169"/>
      <c r="F87" s="20" t="s">
        <v>25</v>
      </c>
      <c r="G87" s="28" t="s">
        <v>18</v>
      </c>
      <c r="H87" s="9" t="s">
        <v>1530</v>
      </c>
      <c r="I87" s="9" t="s">
        <v>230</v>
      </c>
      <c r="J87" s="9" t="s">
        <v>1531</v>
      </c>
      <c r="K87" s="9" t="s">
        <v>230</v>
      </c>
      <c r="L87" s="9" t="s">
        <v>1532</v>
      </c>
      <c r="M87" s="76" t="s">
        <v>117</v>
      </c>
      <c r="N87" s="21" t="s">
        <v>7</v>
      </c>
      <c r="O87" s="22" t="s">
        <v>1533</v>
      </c>
      <c r="P87" s="21" t="s">
        <v>385</v>
      </c>
      <c r="Q87" s="9" t="s">
        <v>1142</v>
      </c>
      <c r="R87" s="58"/>
      <c r="S87" s="193"/>
      <c r="T87" s="195"/>
      <c r="U87" s="10"/>
    </row>
    <row r="88" spans="5:23" ht="60.75" customHeight="1">
      <c r="E88" s="38"/>
      <c r="F88" s="20" t="s">
        <v>10</v>
      </c>
      <c r="G88" s="9" t="s">
        <v>19</v>
      </c>
      <c r="H88" s="9" t="s">
        <v>1127</v>
      </c>
      <c r="I88" s="9" t="s">
        <v>230</v>
      </c>
      <c r="J88" s="9" t="s">
        <v>230</v>
      </c>
      <c r="K88" s="9" t="s">
        <v>230</v>
      </c>
      <c r="L88" s="18" t="s">
        <v>1292</v>
      </c>
      <c r="M88" s="30">
        <v>25</v>
      </c>
      <c r="N88" s="9" t="s">
        <v>7</v>
      </c>
      <c r="O88" s="22" t="s">
        <v>1293</v>
      </c>
      <c r="P88" s="22" t="s">
        <v>565</v>
      </c>
      <c r="Q88" s="9" t="s">
        <v>1128</v>
      </c>
      <c r="R88" s="58"/>
      <c r="S88" s="193"/>
    </row>
    <row r="89" spans="5:23" ht="60.75" customHeight="1">
      <c r="E89" s="169"/>
      <c r="F89" s="20" t="s">
        <v>1132</v>
      </c>
      <c r="G89" s="28" t="s">
        <v>18</v>
      </c>
      <c r="H89" s="9" t="s">
        <v>1294</v>
      </c>
      <c r="I89" s="9" t="s">
        <v>230</v>
      </c>
      <c r="J89" s="9" t="s">
        <v>1296</v>
      </c>
      <c r="K89" s="18" t="s">
        <v>1295</v>
      </c>
      <c r="L89" s="18" t="s">
        <v>302</v>
      </c>
      <c r="M89" s="76">
        <v>393.15284400000002</v>
      </c>
      <c r="N89" s="9" t="s">
        <v>7</v>
      </c>
      <c r="O89" s="22" t="s">
        <v>1297</v>
      </c>
      <c r="P89" s="22" t="s">
        <v>1238</v>
      </c>
      <c r="Q89" s="9" t="s">
        <v>1130</v>
      </c>
      <c r="R89" s="58"/>
      <c r="S89" s="193"/>
      <c r="T89" s="194"/>
    </row>
    <row r="90" spans="5:23" ht="47.25" customHeight="1">
      <c r="E90" s="38"/>
      <c r="F90" s="20" t="s">
        <v>1132</v>
      </c>
      <c r="G90" s="9" t="s">
        <v>19</v>
      </c>
      <c r="H90" s="9" t="s">
        <v>1298</v>
      </c>
      <c r="I90" s="9" t="s">
        <v>230</v>
      </c>
      <c r="J90" s="9" t="s">
        <v>1155</v>
      </c>
      <c r="K90" s="18" t="s">
        <v>1295</v>
      </c>
      <c r="L90" s="18" t="s">
        <v>1091</v>
      </c>
      <c r="M90" s="30">
        <v>25</v>
      </c>
      <c r="N90" s="9" t="s">
        <v>7</v>
      </c>
      <c r="O90" s="22" t="s">
        <v>1299</v>
      </c>
      <c r="P90" s="22" t="s">
        <v>1238</v>
      </c>
      <c r="Q90" s="9" t="s">
        <v>1154</v>
      </c>
      <c r="R90" s="58"/>
      <c r="S90" s="193"/>
      <c r="T90" s="194"/>
    </row>
    <row r="91" spans="5:23" ht="60.75" customHeight="1">
      <c r="E91" s="38"/>
      <c r="F91" s="20" t="s">
        <v>1132</v>
      </c>
      <c r="G91" s="28" t="s">
        <v>18</v>
      </c>
      <c r="H91" s="9" t="s">
        <v>1301</v>
      </c>
      <c r="I91" s="9" t="s">
        <v>230</v>
      </c>
      <c r="J91" s="9" t="s">
        <v>1300</v>
      </c>
      <c r="K91" s="9" t="s">
        <v>230</v>
      </c>
      <c r="L91" s="18" t="s">
        <v>562</v>
      </c>
      <c r="M91" s="76">
        <v>1.9</v>
      </c>
      <c r="N91" s="9" t="s">
        <v>7</v>
      </c>
      <c r="O91" s="22" t="s">
        <v>1302</v>
      </c>
      <c r="P91" s="22" t="s">
        <v>1290</v>
      </c>
      <c r="Q91" s="9" t="s">
        <v>1131</v>
      </c>
      <c r="R91" s="58"/>
      <c r="S91" s="193"/>
      <c r="T91" s="194"/>
    </row>
    <row r="92" spans="5:23" ht="60.75" customHeight="1">
      <c r="E92" s="38"/>
      <c r="F92" s="20" t="s">
        <v>152</v>
      </c>
      <c r="G92" s="28" t="s">
        <v>18</v>
      </c>
      <c r="H92" s="9" t="s">
        <v>1303</v>
      </c>
      <c r="I92" s="9" t="s">
        <v>1304</v>
      </c>
      <c r="J92" s="9" t="s">
        <v>230</v>
      </c>
      <c r="K92" s="9" t="s">
        <v>230</v>
      </c>
      <c r="L92" s="18" t="s">
        <v>1305</v>
      </c>
      <c r="M92" s="76" t="s">
        <v>1306</v>
      </c>
      <c r="N92" s="9" t="s">
        <v>7</v>
      </c>
      <c r="O92" s="22" t="s">
        <v>1307</v>
      </c>
      <c r="P92" s="22" t="s">
        <v>565</v>
      </c>
      <c r="Q92" s="9" t="s">
        <v>1131</v>
      </c>
      <c r="R92" s="58"/>
      <c r="S92" s="193"/>
      <c r="T92" s="194"/>
    </row>
    <row r="93" spans="5:23" ht="49.5" customHeight="1">
      <c r="E93" s="169"/>
      <c r="F93" s="20" t="s">
        <v>69</v>
      </c>
      <c r="G93" s="28" t="s">
        <v>18</v>
      </c>
      <c r="H93" s="9" t="s">
        <v>1104</v>
      </c>
      <c r="I93" s="18" t="s">
        <v>236</v>
      </c>
      <c r="J93" s="9" t="s">
        <v>1528</v>
      </c>
      <c r="K93" s="9" t="s">
        <v>230</v>
      </c>
      <c r="L93" s="18" t="s">
        <v>562</v>
      </c>
      <c r="M93" s="76">
        <v>1.625</v>
      </c>
      <c r="N93" s="9" t="s">
        <v>7</v>
      </c>
      <c r="O93" s="22" t="s">
        <v>1529</v>
      </c>
      <c r="P93" s="22" t="s">
        <v>1282</v>
      </c>
      <c r="Q93" s="9" t="s">
        <v>507</v>
      </c>
      <c r="R93" s="58"/>
      <c r="S93" s="193"/>
    </row>
    <row r="94" spans="5:23" ht="85.5" customHeight="1">
      <c r="E94" s="24"/>
      <c r="F94" s="12" t="s">
        <v>156</v>
      </c>
      <c r="G94" s="9" t="s">
        <v>1159</v>
      </c>
      <c r="H94" s="9" t="s">
        <v>230</v>
      </c>
      <c r="I94" s="9" t="s">
        <v>230</v>
      </c>
      <c r="J94" s="9" t="str">
        <f>UPPER("Yalcο Romania Srl")</f>
        <v>YALCΟ ROMANIA SRL</v>
      </c>
      <c r="K94" s="9" t="s">
        <v>230</v>
      </c>
      <c r="L94" s="9" t="s">
        <v>1160</v>
      </c>
      <c r="M94" s="118">
        <v>1.9</v>
      </c>
      <c r="N94" s="9" t="s">
        <v>7</v>
      </c>
      <c r="O94" s="18" t="s">
        <v>1308</v>
      </c>
      <c r="P94" s="18" t="s">
        <v>565</v>
      </c>
      <c r="Q94" s="9" t="s">
        <v>1149</v>
      </c>
      <c r="R94" s="58"/>
      <c r="S94" s="193"/>
      <c r="T94" s="194"/>
      <c r="W94" s="114"/>
    </row>
    <row r="95" spans="5:23" ht="60.75" customHeight="1">
      <c r="E95" s="38"/>
      <c r="F95" s="20" t="s">
        <v>25</v>
      </c>
      <c r="G95" s="9" t="s">
        <v>1159</v>
      </c>
      <c r="H95" s="9" t="s">
        <v>1147</v>
      </c>
      <c r="I95" s="9" t="s">
        <v>230</v>
      </c>
      <c r="J95" s="9" t="s">
        <v>1311</v>
      </c>
      <c r="K95" s="9" t="s">
        <v>230</v>
      </c>
      <c r="L95" s="18" t="s">
        <v>1309</v>
      </c>
      <c r="M95" s="30">
        <v>170</v>
      </c>
      <c r="N95" s="9" t="s">
        <v>7</v>
      </c>
      <c r="O95" s="22" t="s">
        <v>1322</v>
      </c>
      <c r="P95" s="22" t="s">
        <v>1310</v>
      </c>
      <c r="Q95" s="9" t="s">
        <v>1148</v>
      </c>
      <c r="R95" s="58"/>
      <c r="S95" s="193"/>
      <c r="T95" s="194"/>
    </row>
    <row r="96" spans="5:23" ht="60.75" customHeight="1">
      <c r="E96" s="38"/>
      <c r="F96" s="20" t="s">
        <v>0</v>
      </c>
      <c r="G96" s="28" t="s">
        <v>18</v>
      </c>
      <c r="H96" s="9" t="s">
        <v>1144</v>
      </c>
      <c r="I96" s="18" t="s">
        <v>1313</v>
      </c>
      <c r="J96" s="9" t="s">
        <v>230</v>
      </c>
      <c r="K96" s="9" t="s">
        <v>230</v>
      </c>
      <c r="L96" s="18" t="s">
        <v>1312</v>
      </c>
      <c r="M96" s="76">
        <v>375</v>
      </c>
      <c r="N96" s="9" t="s">
        <v>7</v>
      </c>
      <c r="O96" s="22" t="s">
        <v>1314</v>
      </c>
      <c r="P96" s="18" t="s">
        <v>565</v>
      </c>
      <c r="Q96" s="9" t="s">
        <v>1143</v>
      </c>
      <c r="R96" s="58"/>
      <c r="S96" s="193"/>
      <c r="T96" s="194"/>
    </row>
    <row r="97" spans="1:62" ht="63.75" customHeight="1">
      <c r="E97" s="38"/>
      <c r="F97" s="20" t="s">
        <v>1315</v>
      </c>
      <c r="G97" s="9" t="s">
        <v>1316</v>
      </c>
      <c r="H97" s="9" t="s">
        <v>1146</v>
      </c>
      <c r="I97" s="9" t="s">
        <v>230</v>
      </c>
      <c r="J97" s="9" t="s">
        <v>230</v>
      </c>
      <c r="K97" s="9" t="s">
        <v>230</v>
      </c>
      <c r="L97" s="18" t="s">
        <v>1292</v>
      </c>
      <c r="M97" s="30" t="s">
        <v>230</v>
      </c>
      <c r="N97" s="9" t="s">
        <v>7</v>
      </c>
      <c r="O97" s="22" t="s">
        <v>1317</v>
      </c>
      <c r="P97" s="22" t="s">
        <v>1310</v>
      </c>
      <c r="Q97" s="9" t="s">
        <v>1145</v>
      </c>
      <c r="R97" s="58"/>
      <c r="S97" s="193"/>
      <c r="T97" s="194"/>
    </row>
    <row r="98" spans="1:62" ht="45" customHeight="1">
      <c r="E98" s="38"/>
      <c r="F98" s="20" t="s">
        <v>0</v>
      </c>
      <c r="G98" s="28" t="s">
        <v>18</v>
      </c>
      <c r="H98" s="9" t="s">
        <v>164</v>
      </c>
      <c r="I98" s="18" t="s">
        <v>310</v>
      </c>
      <c r="J98" s="9" t="s">
        <v>230</v>
      </c>
      <c r="K98" s="9" t="s">
        <v>230</v>
      </c>
      <c r="L98" s="18" t="s">
        <v>1071</v>
      </c>
      <c r="M98" s="76">
        <v>3.5</v>
      </c>
      <c r="N98" s="9" t="s">
        <v>7</v>
      </c>
      <c r="O98" s="22" t="s">
        <v>1319</v>
      </c>
      <c r="P98" s="22" t="s">
        <v>1318</v>
      </c>
      <c r="Q98" s="9" t="s">
        <v>1150</v>
      </c>
      <c r="R98" s="58"/>
      <c r="S98" s="193"/>
      <c r="T98" s="194"/>
    </row>
    <row r="99" spans="1:62" ht="46.5" customHeight="1">
      <c r="E99" s="38"/>
      <c r="F99" s="20" t="s">
        <v>25</v>
      </c>
      <c r="G99" s="9" t="s">
        <v>19</v>
      </c>
      <c r="H99" s="9" t="s">
        <v>1320</v>
      </c>
      <c r="I99" s="9" t="s">
        <v>230</v>
      </c>
      <c r="J99" s="9" t="s">
        <v>1152</v>
      </c>
      <c r="K99" s="9" t="s">
        <v>230</v>
      </c>
      <c r="L99" s="18" t="s">
        <v>273</v>
      </c>
      <c r="M99" s="30" t="s">
        <v>230</v>
      </c>
      <c r="N99" s="9" t="s">
        <v>7</v>
      </c>
      <c r="O99" s="22" t="s">
        <v>1321</v>
      </c>
      <c r="P99" s="22" t="s">
        <v>1310</v>
      </c>
      <c r="Q99" s="9" t="s">
        <v>1151</v>
      </c>
      <c r="R99" s="58"/>
      <c r="S99" s="193"/>
      <c r="T99" s="194"/>
    </row>
    <row r="100" spans="1:62" ht="67.5" customHeight="1">
      <c r="E100" s="24"/>
      <c r="F100" s="20" t="s">
        <v>0</v>
      </c>
      <c r="G100" s="28" t="s">
        <v>18</v>
      </c>
      <c r="H100" s="9" t="str">
        <f>UPPER("House Market S.A.")</f>
        <v>HOUSE MARKET S.A.</v>
      </c>
      <c r="I100" s="9" t="s">
        <v>230</v>
      </c>
      <c r="J100" s="9" t="s">
        <v>230</v>
      </c>
      <c r="K100" s="9" t="s">
        <v>230</v>
      </c>
      <c r="L100" s="9" t="s">
        <v>1165</v>
      </c>
      <c r="M100" s="76">
        <v>40</v>
      </c>
      <c r="N100" s="9" t="s">
        <v>7</v>
      </c>
      <c r="O100" s="18" t="s">
        <v>1331</v>
      </c>
      <c r="P100" s="18" t="s">
        <v>565</v>
      </c>
      <c r="Q100" s="9" t="s">
        <v>1153</v>
      </c>
      <c r="R100" s="58"/>
      <c r="S100" s="193"/>
      <c r="T100" s="194"/>
      <c r="W100" s="114"/>
    </row>
    <row r="101" spans="1:62" ht="60.75" customHeight="1">
      <c r="E101" s="24"/>
      <c r="F101" s="20" t="s">
        <v>206</v>
      </c>
      <c r="G101" s="28" t="s">
        <v>18</v>
      </c>
      <c r="H101" s="9" t="s">
        <v>1327</v>
      </c>
      <c r="I101" s="9" t="s">
        <v>230</v>
      </c>
      <c r="J101" s="9" t="s">
        <v>71</v>
      </c>
      <c r="K101" s="9" t="s">
        <v>236</v>
      </c>
      <c r="L101" s="9" t="s">
        <v>1329</v>
      </c>
      <c r="M101" s="76">
        <f>1.836+0.204</f>
        <v>2.04</v>
      </c>
      <c r="N101" s="9" t="s">
        <v>7</v>
      </c>
      <c r="O101" s="18" t="s">
        <v>1328</v>
      </c>
      <c r="P101" s="18" t="s">
        <v>645</v>
      </c>
      <c r="Q101" s="9" t="s">
        <v>1145</v>
      </c>
      <c r="R101" s="58"/>
      <c r="S101" s="193"/>
      <c r="T101" s="194"/>
      <c r="W101" s="114"/>
    </row>
    <row r="102" spans="1:62" ht="76.5" customHeight="1">
      <c r="E102" s="24"/>
      <c r="F102" s="20" t="s">
        <v>0</v>
      </c>
      <c r="G102" s="21" t="s">
        <v>667</v>
      </c>
      <c r="H102" s="9" t="str">
        <f>UPPER("Attica Bank S.A.")</f>
        <v>ATTICA BANK S.A.</v>
      </c>
      <c r="I102" s="9" t="s">
        <v>1161</v>
      </c>
      <c r="J102" s="9" t="s">
        <v>230</v>
      </c>
      <c r="K102" s="9" t="s">
        <v>230</v>
      </c>
      <c r="L102" s="18" t="s">
        <v>273</v>
      </c>
      <c r="M102" s="118">
        <v>380</v>
      </c>
      <c r="N102" s="9" t="s">
        <v>7</v>
      </c>
      <c r="O102" s="18" t="s">
        <v>1162</v>
      </c>
      <c r="P102" s="18" t="s">
        <v>1163</v>
      </c>
      <c r="Q102" s="9" t="s">
        <v>1145</v>
      </c>
      <c r="R102" s="58"/>
      <c r="S102" s="193"/>
      <c r="T102" s="194"/>
      <c r="U102" s="120" t="s">
        <v>1164</v>
      </c>
      <c r="W102" s="114"/>
    </row>
    <row r="103" spans="1:62" ht="60.75" customHeight="1">
      <c r="E103" s="168"/>
      <c r="F103" s="20" t="s">
        <v>156</v>
      </c>
      <c r="G103" s="28" t="s">
        <v>18</v>
      </c>
      <c r="H103" s="9" t="str">
        <f>UPPER("Emaro SAS")</f>
        <v>EMARO SAS</v>
      </c>
      <c r="I103" s="9" t="s">
        <v>230</v>
      </c>
      <c r="J103" s="9" t="str">
        <f>UPPER("Laboratoires Lavipharm")</f>
        <v>LABORATOIRES LAVIPHARM</v>
      </c>
      <c r="K103" s="9" t="s">
        <v>230</v>
      </c>
      <c r="L103" s="9" t="s">
        <v>1332</v>
      </c>
      <c r="M103" s="76">
        <v>1.1000000000000001</v>
      </c>
      <c r="N103" s="9" t="s">
        <v>7</v>
      </c>
      <c r="O103" s="18" t="s">
        <v>1426</v>
      </c>
      <c r="P103" s="18" t="s">
        <v>117</v>
      </c>
      <c r="Q103" s="9" t="s">
        <v>1153</v>
      </c>
      <c r="R103" s="58"/>
      <c r="S103" s="193"/>
      <c r="T103" s="194"/>
      <c r="W103" s="114"/>
    </row>
    <row r="104" spans="1:62" ht="46.5" customHeight="1">
      <c r="E104" s="24"/>
      <c r="F104" s="12" t="s">
        <v>1098</v>
      </c>
      <c r="G104" s="28" t="s">
        <v>18</v>
      </c>
      <c r="H104" s="9" t="s">
        <v>421</v>
      </c>
      <c r="I104" s="9" t="s">
        <v>422</v>
      </c>
      <c r="J104" s="9" t="s">
        <v>1166</v>
      </c>
      <c r="K104" s="9" t="s">
        <v>230</v>
      </c>
      <c r="L104" s="9" t="s">
        <v>417</v>
      </c>
      <c r="M104" s="76">
        <v>1.7</v>
      </c>
      <c r="N104" s="9" t="s">
        <v>7</v>
      </c>
      <c r="O104" s="18" t="s">
        <v>1333</v>
      </c>
      <c r="P104" s="18" t="s">
        <v>589</v>
      </c>
      <c r="Q104" s="9" t="s">
        <v>1167</v>
      </c>
      <c r="R104" s="58"/>
      <c r="S104" s="193"/>
      <c r="T104" s="194"/>
      <c r="W104" s="114"/>
    </row>
    <row r="105" spans="1:62" ht="66.75" customHeight="1">
      <c r="E105" s="38"/>
      <c r="F105" s="20" t="s">
        <v>138</v>
      </c>
      <c r="G105" s="21" t="s">
        <v>667</v>
      </c>
      <c r="H105" s="9" t="s">
        <v>1168</v>
      </c>
      <c r="I105" s="9" t="s">
        <v>230</v>
      </c>
      <c r="J105" s="9" t="s">
        <v>1169</v>
      </c>
      <c r="K105" s="9" t="s">
        <v>230</v>
      </c>
      <c r="L105" s="9" t="s">
        <v>956</v>
      </c>
      <c r="M105" s="30" t="s">
        <v>230</v>
      </c>
      <c r="N105" s="9" t="s">
        <v>7</v>
      </c>
      <c r="O105" s="18" t="s">
        <v>1334</v>
      </c>
      <c r="P105" s="18" t="s">
        <v>1335</v>
      </c>
      <c r="Q105" s="9" t="s">
        <v>1170</v>
      </c>
      <c r="R105" s="58"/>
      <c r="S105" s="193"/>
      <c r="T105" s="194"/>
      <c r="W105" s="114"/>
    </row>
    <row r="106" spans="1:62" s="8" customFormat="1" ht="52.5" customHeight="1">
      <c r="A106" s="10"/>
      <c r="B106" s="10"/>
      <c r="C106" s="10"/>
      <c r="E106" s="24"/>
      <c r="F106" s="20" t="s">
        <v>0</v>
      </c>
      <c r="G106" s="28" t="s">
        <v>18</v>
      </c>
      <c r="H106" s="9" t="s">
        <v>1060</v>
      </c>
      <c r="I106" s="18" t="s">
        <v>1058</v>
      </c>
      <c r="J106" s="9" t="s">
        <v>230</v>
      </c>
      <c r="K106" s="18" t="s">
        <v>230</v>
      </c>
      <c r="L106" s="18" t="s">
        <v>1059</v>
      </c>
      <c r="M106" s="76">
        <v>250</v>
      </c>
      <c r="N106" s="9" t="s">
        <v>7</v>
      </c>
      <c r="O106" s="22" t="s">
        <v>1427</v>
      </c>
      <c r="P106" s="18" t="s">
        <v>774</v>
      </c>
      <c r="Q106" s="9" t="s">
        <v>1171</v>
      </c>
      <c r="R106" s="58"/>
      <c r="S106" s="193"/>
      <c r="T106" s="194"/>
      <c r="U106" s="64"/>
      <c r="V106" s="10"/>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row>
    <row r="107" spans="1:62" s="8" customFormat="1" ht="51" customHeight="1">
      <c r="A107" s="10"/>
      <c r="B107" s="10"/>
      <c r="C107" s="10"/>
      <c r="E107" s="24"/>
      <c r="F107" s="20" t="s">
        <v>845</v>
      </c>
      <c r="G107" s="28" t="s">
        <v>18</v>
      </c>
      <c r="H107" s="9" t="s">
        <v>1336</v>
      </c>
      <c r="I107" s="9" t="s">
        <v>230</v>
      </c>
      <c r="J107" s="9" t="str">
        <f>UPPER("Motor Oil Hellas Corinth Refineries S.A.")</f>
        <v>MOTOR OIL HELLAS CORINTH REFINERIES S.A.</v>
      </c>
      <c r="K107" s="9" t="s">
        <v>957</v>
      </c>
      <c r="L107" s="9" t="s">
        <v>1173</v>
      </c>
      <c r="M107" s="76">
        <v>2.6459999999999999</v>
      </c>
      <c r="N107" s="9" t="s">
        <v>7</v>
      </c>
      <c r="O107" s="22" t="s">
        <v>1413</v>
      </c>
      <c r="P107" s="18" t="s">
        <v>1174</v>
      </c>
      <c r="Q107" s="9" t="s">
        <v>1172</v>
      </c>
      <c r="R107" s="58"/>
      <c r="S107" s="193"/>
      <c r="T107" s="194"/>
      <c r="U107" s="64"/>
      <c r="V107" s="10"/>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c r="BD107" s="114"/>
      <c r="BE107" s="114"/>
      <c r="BF107" s="114"/>
      <c r="BG107" s="114"/>
      <c r="BH107" s="114"/>
      <c r="BI107" s="114"/>
      <c r="BJ107" s="114"/>
    </row>
    <row r="108" spans="1:62" s="8" customFormat="1" ht="69.75" customHeight="1">
      <c r="A108" s="10"/>
      <c r="B108" s="10"/>
      <c r="C108" s="10"/>
      <c r="E108" s="168"/>
      <c r="F108" s="20" t="s">
        <v>812</v>
      </c>
      <c r="G108" s="28" t="s">
        <v>18</v>
      </c>
      <c r="H108" s="9" t="str">
        <f>UPPER("Minoan Lines S.A.")</f>
        <v>MINOAN LINES S.A.</v>
      </c>
      <c r="I108" s="9" t="s">
        <v>825</v>
      </c>
      <c r="J108" s="9" t="s">
        <v>1175</v>
      </c>
      <c r="K108" s="9" t="s">
        <v>230</v>
      </c>
      <c r="L108" s="9" t="s">
        <v>1176</v>
      </c>
      <c r="M108" s="76">
        <v>30</v>
      </c>
      <c r="N108" s="9" t="s">
        <v>7</v>
      </c>
      <c r="O108" s="22" t="s">
        <v>1177</v>
      </c>
      <c r="P108" s="18" t="s">
        <v>1178</v>
      </c>
      <c r="Q108" s="9" t="s">
        <v>1179</v>
      </c>
      <c r="R108" s="58"/>
      <c r="S108" s="193"/>
      <c r="T108" s="194"/>
      <c r="U108" s="64"/>
      <c r="V108" s="10"/>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c r="BD108" s="114"/>
      <c r="BE108" s="114"/>
      <c r="BF108" s="114"/>
      <c r="BG108" s="114"/>
      <c r="BH108" s="114"/>
      <c r="BI108" s="114"/>
      <c r="BJ108" s="114"/>
    </row>
    <row r="109" spans="1:62" s="8" customFormat="1" ht="86.25" customHeight="1">
      <c r="A109" s="10"/>
      <c r="B109" s="10"/>
      <c r="C109" s="10"/>
      <c r="E109" s="24"/>
      <c r="F109" s="20" t="s">
        <v>0</v>
      </c>
      <c r="G109" s="28" t="s">
        <v>18</v>
      </c>
      <c r="H109" s="9" t="str">
        <f>UPPER("General Commercial of Northern Greece S.A.")</f>
        <v>GENERAL COMMERCIAL OF NORTHERN GREECE S.A.</v>
      </c>
      <c r="I109" s="9" t="s">
        <v>230</v>
      </c>
      <c r="J109" s="9" t="s">
        <v>230</v>
      </c>
      <c r="K109" s="9" t="s">
        <v>230</v>
      </c>
      <c r="L109" s="9" t="s">
        <v>1180</v>
      </c>
      <c r="M109" s="76">
        <v>0.7</v>
      </c>
      <c r="N109" s="9" t="s">
        <v>7</v>
      </c>
      <c r="O109" s="22" t="s">
        <v>1181</v>
      </c>
      <c r="P109" s="18" t="s">
        <v>774</v>
      </c>
      <c r="Q109" s="9" t="s">
        <v>1182</v>
      </c>
      <c r="R109" s="58"/>
      <c r="S109" s="193"/>
      <c r="T109" s="194"/>
      <c r="U109" s="64"/>
      <c r="V109" s="10"/>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14"/>
      <c r="BC109" s="114"/>
      <c r="BD109" s="114"/>
      <c r="BE109" s="114"/>
      <c r="BF109" s="114"/>
      <c r="BG109" s="114"/>
      <c r="BH109" s="114"/>
      <c r="BI109" s="114"/>
      <c r="BJ109" s="114"/>
    </row>
    <row r="110" spans="1:62" s="8" customFormat="1" ht="73.5" customHeight="1">
      <c r="A110" s="10"/>
      <c r="B110" s="10"/>
      <c r="C110" s="10"/>
      <c r="E110" s="24"/>
      <c r="F110" s="20" t="s">
        <v>1337</v>
      </c>
      <c r="G110" s="21" t="s">
        <v>290</v>
      </c>
      <c r="H110" s="9" t="s">
        <v>532</v>
      </c>
      <c r="I110" s="9" t="s">
        <v>230</v>
      </c>
      <c r="J110" s="9" t="s">
        <v>554</v>
      </c>
      <c r="K110" s="9" t="s">
        <v>230</v>
      </c>
      <c r="L110" s="9" t="s">
        <v>501</v>
      </c>
      <c r="M110" s="59" t="s">
        <v>117</v>
      </c>
      <c r="N110" s="9" t="s">
        <v>7</v>
      </c>
      <c r="O110" s="22" t="s">
        <v>1338</v>
      </c>
      <c r="P110" s="18" t="s">
        <v>1335</v>
      </c>
      <c r="Q110" s="9" t="s">
        <v>1183</v>
      </c>
      <c r="R110" s="58"/>
      <c r="S110" s="193"/>
      <c r="T110" s="194"/>
      <c r="U110" s="64"/>
      <c r="V110" s="10"/>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c r="BC110" s="114"/>
      <c r="BD110" s="114"/>
      <c r="BE110" s="114"/>
      <c r="BF110" s="114"/>
      <c r="BG110" s="114"/>
      <c r="BH110" s="114"/>
      <c r="BI110" s="114"/>
      <c r="BJ110" s="114"/>
    </row>
    <row r="111" spans="1:62" s="8" customFormat="1" ht="65.25" customHeight="1">
      <c r="A111" s="10"/>
      <c r="B111" s="10"/>
      <c r="C111" s="10"/>
      <c r="E111" s="24"/>
      <c r="F111" s="20" t="s">
        <v>1339</v>
      </c>
      <c r="G111" s="28" t="s">
        <v>18</v>
      </c>
      <c r="H111" s="9" t="s">
        <v>772</v>
      </c>
      <c r="I111" s="9" t="s">
        <v>880</v>
      </c>
      <c r="J111" s="9" t="s">
        <v>1184</v>
      </c>
      <c r="K111" s="9" t="s">
        <v>230</v>
      </c>
      <c r="L111" s="9" t="s">
        <v>773</v>
      </c>
      <c r="M111" s="76">
        <f>0.025 *0.6</f>
        <v>1.4999999999999999E-2</v>
      </c>
      <c r="N111" s="9" t="s">
        <v>7</v>
      </c>
      <c r="O111" s="22" t="s">
        <v>1414</v>
      </c>
      <c r="P111" s="18" t="s">
        <v>589</v>
      </c>
      <c r="Q111" s="9" t="s">
        <v>1185</v>
      </c>
      <c r="R111" s="58"/>
      <c r="S111" s="193"/>
      <c r="T111" s="194"/>
      <c r="U111" s="64"/>
      <c r="V111" s="10"/>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114"/>
      <c r="BC111" s="114"/>
      <c r="BD111" s="114"/>
      <c r="BE111" s="114"/>
      <c r="BF111" s="114"/>
      <c r="BG111" s="114"/>
      <c r="BH111" s="114"/>
      <c r="BI111" s="114"/>
      <c r="BJ111" s="114"/>
    </row>
    <row r="112" spans="1:62" s="8" customFormat="1" ht="63.75" customHeight="1">
      <c r="A112" s="10"/>
      <c r="B112" s="10"/>
      <c r="C112" s="10"/>
      <c r="E112" s="24"/>
      <c r="F112" s="20" t="s">
        <v>40</v>
      </c>
      <c r="G112" s="28" t="s">
        <v>18</v>
      </c>
      <c r="H112" s="9" t="str">
        <f>UPPER("Greek Organisation of Football Prognostics S.A.")</f>
        <v>GREEK ORGANISATION OF FOOTBALL PROGNOSTICS S.A.</v>
      </c>
      <c r="I112" s="9" t="s">
        <v>776</v>
      </c>
      <c r="J112" s="9" t="s">
        <v>230</v>
      </c>
      <c r="K112" s="9" t="s">
        <v>230</v>
      </c>
      <c r="L112" s="9" t="s">
        <v>305</v>
      </c>
      <c r="M112" s="76">
        <v>38.231214960000003</v>
      </c>
      <c r="N112" s="9" t="s">
        <v>7</v>
      </c>
      <c r="O112" s="22" t="s">
        <v>1186</v>
      </c>
      <c r="P112" s="18" t="s">
        <v>1340</v>
      </c>
      <c r="Q112" s="9" t="s">
        <v>1187</v>
      </c>
      <c r="R112" s="58"/>
      <c r="S112" s="193"/>
      <c r="T112" s="194"/>
      <c r="U112" s="64"/>
      <c r="V112" s="10"/>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row>
    <row r="113" spans="1:62" ht="39" customHeight="1">
      <c r="E113" s="169"/>
      <c r="F113" s="20" t="s">
        <v>25</v>
      </c>
      <c r="G113" s="28" t="s">
        <v>18</v>
      </c>
      <c r="H113" s="9" t="s">
        <v>1521</v>
      </c>
      <c r="I113" s="9" t="s">
        <v>230</v>
      </c>
      <c r="J113" s="9" t="s">
        <v>1518</v>
      </c>
      <c r="K113" s="9" t="s">
        <v>230</v>
      </c>
      <c r="L113" s="9" t="s">
        <v>1519</v>
      </c>
      <c r="M113" s="76" t="s">
        <v>117</v>
      </c>
      <c r="N113" s="21" t="s">
        <v>7</v>
      </c>
      <c r="O113" s="22" t="s">
        <v>1520</v>
      </c>
      <c r="P113" s="21" t="s">
        <v>385</v>
      </c>
      <c r="Q113" s="9" t="s">
        <v>1187</v>
      </c>
      <c r="R113" s="58"/>
      <c r="S113" s="193"/>
      <c r="T113" s="195"/>
      <c r="U113" s="10"/>
    </row>
    <row r="114" spans="1:62" s="8" customFormat="1" ht="58.5" customHeight="1">
      <c r="A114" s="10"/>
      <c r="B114" s="10"/>
      <c r="C114" s="10"/>
      <c r="E114" s="24"/>
      <c r="F114" s="20" t="s">
        <v>40</v>
      </c>
      <c r="G114" s="28" t="s">
        <v>18</v>
      </c>
      <c r="H114" s="9" t="str">
        <f>UPPER("Envitec Technical and Environmental Projects S.A.")</f>
        <v>ENVITEC TECHNICAL AND ENVIRONMENTAL PROJECTS S.A.</v>
      </c>
      <c r="I114" s="9" t="s">
        <v>1188</v>
      </c>
      <c r="J114" s="9" t="s">
        <v>230</v>
      </c>
      <c r="K114" s="9" t="s">
        <v>230</v>
      </c>
      <c r="L114" s="9" t="s">
        <v>1189</v>
      </c>
      <c r="M114" s="76">
        <v>5.3567999999999998</v>
      </c>
      <c r="N114" s="9" t="s">
        <v>7</v>
      </c>
      <c r="O114" s="22" t="s">
        <v>1190</v>
      </c>
      <c r="P114" s="18" t="s">
        <v>1341</v>
      </c>
      <c r="Q114" s="9" t="s">
        <v>1191</v>
      </c>
      <c r="R114" s="58"/>
      <c r="S114" s="193"/>
      <c r="T114" s="194"/>
      <c r="U114" s="64"/>
      <c r="V114" s="10"/>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c r="AZ114" s="114"/>
      <c r="BA114" s="114"/>
      <c r="BB114" s="114"/>
      <c r="BC114" s="114"/>
      <c r="BD114" s="114"/>
      <c r="BE114" s="114"/>
      <c r="BF114" s="114"/>
      <c r="BG114" s="114"/>
      <c r="BH114" s="114"/>
      <c r="BI114" s="114"/>
      <c r="BJ114" s="114"/>
    </row>
    <row r="115" spans="1:62" ht="60" customHeight="1">
      <c r="E115" s="38"/>
      <c r="F115" s="20" t="s">
        <v>885</v>
      </c>
      <c r="G115" s="28" t="s">
        <v>18</v>
      </c>
      <c r="H115" s="9" t="s">
        <v>194</v>
      </c>
      <c r="I115" s="9" t="s">
        <v>288</v>
      </c>
      <c r="J115" s="22" t="s">
        <v>535</v>
      </c>
      <c r="K115" s="9" t="s">
        <v>285</v>
      </c>
      <c r="L115" s="9" t="s">
        <v>287</v>
      </c>
      <c r="M115" s="85">
        <v>280.5</v>
      </c>
      <c r="N115" s="9" t="s">
        <v>7</v>
      </c>
      <c r="O115" s="18" t="s">
        <v>959</v>
      </c>
      <c r="P115" s="22" t="s">
        <v>294</v>
      </c>
      <c r="Q115" s="9" t="s">
        <v>960</v>
      </c>
      <c r="R115" s="58"/>
      <c r="S115" s="193"/>
      <c r="T115" s="194"/>
    </row>
    <row r="116" spans="1:62" ht="46.5" customHeight="1">
      <c r="E116" s="24"/>
      <c r="F116" s="20" t="s">
        <v>25</v>
      </c>
      <c r="G116" s="28" t="s">
        <v>18</v>
      </c>
      <c r="H116" s="9" t="s">
        <v>188</v>
      </c>
      <c r="I116" s="18" t="s">
        <v>268</v>
      </c>
      <c r="J116" s="18" t="s">
        <v>187</v>
      </c>
      <c r="K116" s="18" t="s">
        <v>230</v>
      </c>
      <c r="L116" s="18" t="s">
        <v>269</v>
      </c>
      <c r="M116" s="85">
        <v>324.7</v>
      </c>
      <c r="N116" s="9" t="s">
        <v>7</v>
      </c>
      <c r="O116" s="22" t="s">
        <v>1394</v>
      </c>
      <c r="P116" s="22" t="s">
        <v>271</v>
      </c>
      <c r="Q116" s="9" t="s">
        <v>962</v>
      </c>
      <c r="R116" s="58"/>
      <c r="S116" s="193"/>
      <c r="T116" s="194"/>
    </row>
    <row r="117" spans="1:62" ht="50.25" customHeight="1">
      <c r="E117" s="169"/>
      <c r="F117" s="20" t="s">
        <v>25</v>
      </c>
      <c r="G117" s="28" t="s">
        <v>18</v>
      </c>
      <c r="H117" s="9" t="s">
        <v>1524</v>
      </c>
      <c r="I117" s="9" t="s">
        <v>230</v>
      </c>
      <c r="J117" s="9" t="s">
        <v>1525</v>
      </c>
      <c r="K117" s="9" t="s">
        <v>230</v>
      </c>
      <c r="L117" s="9" t="s">
        <v>831</v>
      </c>
      <c r="M117" s="76" t="s">
        <v>117</v>
      </c>
      <c r="N117" s="21" t="s">
        <v>7</v>
      </c>
      <c r="O117" s="22" t="s">
        <v>1523</v>
      </c>
      <c r="P117" s="21" t="s">
        <v>385</v>
      </c>
      <c r="Q117" s="9" t="s">
        <v>1522</v>
      </c>
      <c r="R117" s="58"/>
      <c r="S117" s="193"/>
      <c r="T117" s="195"/>
      <c r="U117" s="10"/>
    </row>
    <row r="118" spans="1:62" ht="68.25" customHeight="1">
      <c r="E118" s="169"/>
      <c r="F118" s="20" t="s">
        <v>25</v>
      </c>
      <c r="G118" s="28" t="s">
        <v>18</v>
      </c>
      <c r="H118" s="9" t="s">
        <v>1510</v>
      </c>
      <c r="I118" s="9" t="s">
        <v>230</v>
      </c>
      <c r="J118" s="9" t="s">
        <v>1511</v>
      </c>
      <c r="K118" s="9" t="s">
        <v>230</v>
      </c>
      <c r="L118" s="9" t="s">
        <v>1512</v>
      </c>
      <c r="M118" s="76" t="s">
        <v>117</v>
      </c>
      <c r="N118" s="21" t="s">
        <v>7</v>
      </c>
      <c r="O118" s="22" t="s">
        <v>1513</v>
      </c>
      <c r="P118" s="21" t="s">
        <v>385</v>
      </c>
      <c r="Q118" s="21" t="s">
        <v>1509</v>
      </c>
      <c r="R118" s="58"/>
      <c r="S118" s="193"/>
      <c r="T118" s="195"/>
      <c r="U118" s="10"/>
    </row>
    <row r="119" spans="1:62" ht="59.25" customHeight="1">
      <c r="E119" s="24"/>
      <c r="F119" s="20" t="s">
        <v>0</v>
      </c>
      <c r="G119" s="21" t="s">
        <v>667</v>
      </c>
      <c r="H119" s="9" t="s">
        <v>964</v>
      </c>
      <c r="I119" s="9" t="s">
        <v>965</v>
      </c>
      <c r="J119" s="9" t="s">
        <v>230</v>
      </c>
      <c r="K119" s="9" t="s">
        <v>230</v>
      </c>
      <c r="L119" s="9" t="s">
        <v>932</v>
      </c>
      <c r="M119" s="59" t="s">
        <v>117</v>
      </c>
      <c r="N119" s="21" t="s">
        <v>7</v>
      </c>
      <c r="O119" s="22" t="s">
        <v>1395</v>
      </c>
      <c r="P119" s="9" t="s">
        <v>774</v>
      </c>
      <c r="Q119" s="9" t="s">
        <v>966</v>
      </c>
      <c r="R119" s="58"/>
      <c r="S119" s="193"/>
      <c r="T119" s="194"/>
    </row>
    <row r="120" spans="1:62" ht="42" customHeight="1">
      <c r="E120" s="169"/>
      <c r="F120" s="20" t="s">
        <v>25</v>
      </c>
      <c r="G120" s="28" t="s">
        <v>18</v>
      </c>
      <c r="H120" s="9" t="s">
        <v>1093</v>
      </c>
      <c r="I120" s="9" t="s">
        <v>230</v>
      </c>
      <c r="J120" s="9" t="s">
        <v>1515</v>
      </c>
      <c r="K120" s="9" t="s">
        <v>230</v>
      </c>
      <c r="L120" s="9" t="s">
        <v>1517</v>
      </c>
      <c r="M120" s="76" t="s">
        <v>117</v>
      </c>
      <c r="N120" s="21" t="s">
        <v>7</v>
      </c>
      <c r="O120" s="22" t="s">
        <v>1516</v>
      </c>
      <c r="P120" s="21" t="s">
        <v>385</v>
      </c>
      <c r="Q120" s="21" t="s">
        <v>1514</v>
      </c>
      <c r="R120" s="58"/>
      <c r="S120" s="193"/>
      <c r="T120" s="195"/>
      <c r="U120" s="10"/>
    </row>
    <row r="121" spans="1:62" ht="57.75" customHeight="1">
      <c r="E121" s="24"/>
      <c r="F121" s="20" t="s">
        <v>132</v>
      </c>
      <c r="G121" s="28" t="s">
        <v>18</v>
      </c>
      <c r="H121" s="9" t="s">
        <v>967</v>
      </c>
      <c r="I121" s="9" t="s">
        <v>230</v>
      </c>
      <c r="J121" s="9" t="s">
        <v>968</v>
      </c>
      <c r="K121" s="9" t="s">
        <v>969</v>
      </c>
      <c r="L121" s="9" t="s">
        <v>970</v>
      </c>
      <c r="M121" s="76" t="s">
        <v>117</v>
      </c>
      <c r="N121" s="21" t="s">
        <v>7</v>
      </c>
      <c r="O121" s="22" t="s">
        <v>1396</v>
      </c>
      <c r="P121" s="21" t="s">
        <v>926</v>
      </c>
      <c r="Q121" s="9" t="s">
        <v>514</v>
      </c>
      <c r="R121" s="58"/>
      <c r="S121" s="193"/>
      <c r="T121" s="196"/>
    </row>
    <row r="122" spans="1:62" ht="79.5" customHeight="1">
      <c r="E122" s="24"/>
      <c r="F122" s="20" t="s">
        <v>0</v>
      </c>
      <c r="G122" s="28" t="s">
        <v>18</v>
      </c>
      <c r="H122" s="9" t="s">
        <v>961</v>
      </c>
      <c r="I122" s="18" t="s">
        <v>253</v>
      </c>
      <c r="J122" s="9" t="s">
        <v>230</v>
      </c>
      <c r="K122" s="9" t="s">
        <v>230</v>
      </c>
      <c r="L122" s="18" t="s">
        <v>66</v>
      </c>
      <c r="M122" s="76">
        <f>400*0.01</f>
        <v>4</v>
      </c>
      <c r="N122" s="21" t="s">
        <v>7</v>
      </c>
      <c r="O122" s="22" t="s">
        <v>1397</v>
      </c>
      <c r="P122" s="21" t="s">
        <v>565</v>
      </c>
      <c r="Q122" s="9" t="s">
        <v>519</v>
      </c>
      <c r="R122" s="58"/>
      <c r="S122" s="193"/>
      <c r="T122" s="196"/>
    </row>
    <row r="123" spans="1:62" ht="68.25" customHeight="1">
      <c r="E123" s="24"/>
      <c r="F123" s="12" t="s">
        <v>885</v>
      </c>
      <c r="G123" s="9" t="s">
        <v>19</v>
      </c>
      <c r="H123" s="9" t="s">
        <v>971</v>
      </c>
      <c r="I123" s="9" t="s">
        <v>972</v>
      </c>
      <c r="J123" s="9" t="s">
        <v>781</v>
      </c>
      <c r="K123" s="9" t="s">
        <v>230</v>
      </c>
      <c r="L123" s="9" t="s">
        <v>650</v>
      </c>
      <c r="M123" s="30">
        <v>45</v>
      </c>
      <c r="N123" s="21" t="s">
        <v>7</v>
      </c>
      <c r="O123" s="22" t="s">
        <v>1398</v>
      </c>
      <c r="P123" s="22" t="s">
        <v>294</v>
      </c>
      <c r="Q123" s="9" t="s">
        <v>973</v>
      </c>
      <c r="R123" s="58"/>
      <c r="S123" s="193"/>
      <c r="T123" s="196"/>
    </row>
    <row r="124" spans="1:62" ht="68.25" customHeight="1">
      <c r="E124" s="168"/>
      <c r="F124" s="12" t="s">
        <v>555</v>
      </c>
      <c r="G124" s="28" t="s">
        <v>18</v>
      </c>
      <c r="H124" s="22" t="s">
        <v>556</v>
      </c>
      <c r="I124" s="22" t="s">
        <v>557</v>
      </c>
      <c r="J124" s="22" t="s">
        <v>484</v>
      </c>
      <c r="K124" s="22" t="s">
        <v>538</v>
      </c>
      <c r="L124" s="22" t="s">
        <v>510</v>
      </c>
      <c r="M124" s="76">
        <v>288</v>
      </c>
      <c r="N124" s="21" t="s">
        <v>7</v>
      </c>
      <c r="O124" s="22" t="s">
        <v>1399</v>
      </c>
      <c r="P124" s="22" t="s">
        <v>565</v>
      </c>
      <c r="Q124" s="9" t="s">
        <v>973</v>
      </c>
      <c r="R124" s="58"/>
      <c r="S124" s="193"/>
      <c r="T124" s="37"/>
    </row>
    <row r="125" spans="1:62" ht="60" customHeight="1">
      <c r="E125" s="38"/>
      <c r="F125" s="12" t="s">
        <v>25</v>
      </c>
      <c r="G125" s="9" t="s">
        <v>19</v>
      </c>
      <c r="H125" s="107" t="s">
        <v>917</v>
      </c>
      <c r="I125" s="9" t="s">
        <v>230</v>
      </c>
      <c r="J125" s="9" t="s">
        <v>918</v>
      </c>
      <c r="K125" s="9" t="s">
        <v>230</v>
      </c>
      <c r="L125" s="9" t="s">
        <v>853</v>
      </c>
      <c r="M125" s="30" t="s">
        <v>117</v>
      </c>
      <c r="N125" s="9" t="s">
        <v>7</v>
      </c>
      <c r="O125" s="18" t="s">
        <v>1412</v>
      </c>
      <c r="P125" s="9" t="s">
        <v>919</v>
      </c>
      <c r="Q125" s="9" t="s">
        <v>382</v>
      </c>
      <c r="R125" s="58"/>
      <c r="S125" s="197"/>
      <c r="T125" s="195"/>
      <c r="U125" s="10"/>
    </row>
    <row r="126" spans="1:62" ht="60" customHeight="1">
      <c r="E126" s="38"/>
      <c r="F126" s="12" t="s">
        <v>0</v>
      </c>
      <c r="G126" s="9" t="s">
        <v>19</v>
      </c>
      <c r="H126" s="9" t="s">
        <v>920</v>
      </c>
      <c r="I126" s="9" t="s">
        <v>921</v>
      </c>
      <c r="J126" s="9" t="s">
        <v>230</v>
      </c>
      <c r="K126" s="9" t="s">
        <v>230</v>
      </c>
      <c r="L126" s="9" t="s">
        <v>562</v>
      </c>
      <c r="M126" s="30">
        <v>20</v>
      </c>
      <c r="N126" s="9" t="s">
        <v>7</v>
      </c>
      <c r="O126" s="18" t="s">
        <v>1410</v>
      </c>
      <c r="P126" s="9" t="s">
        <v>922</v>
      </c>
      <c r="Q126" s="9" t="s">
        <v>923</v>
      </c>
      <c r="R126" s="58"/>
      <c r="S126" s="197"/>
      <c r="T126" s="37"/>
      <c r="U126" s="10"/>
    </row>
    <row r="127" spans="1:62" ht="60" customHeight="1">
      <c r="E127" s="38"/>
      <c r="F127" s="12" t="s">
        <v>10</v>
      </c>
      <c r="G127" s="9" t="s">
        <v>19</v>
      </c>
      <c r="H127" s="9" t="s">
        <v>920</v>
      </c>
      <c r="I127" s="9" t="s">
        <v>921</v>
      </c>
      <c r="J127" s="9" t="s">
        <v>230</v>
      </c>
      <c r="K127" s="9" t="s">
        <v>230</v>
      </c>
      <c r="L127" s="9" t="s">
        <v>562</v>
      </c>
      <c r="M127" s="30">
        <v>24.08</v>
      </c>
      <c r="N127" s="9" t="s">
        <v>7</v>
      </c>
      <c r="O127" s="18" t="s">
        <v>1411</v>
      </c>
      <c r="P127" s="9" t="s">
        <v>922</v>
      </c>
      <c r="Q127" s="9" t="s">
        <v>923</v>
      </c>
      <c r="R127" s="58"/>
      <c r="S127" s="197"/>
      <c r="T127" s="37"/>
      <c r="U127" s="10"/>
    </row>
    <row r="128" spans="1:62" s="8" customFormat="1" ht="60" customHeight="1">
      <c r="A128" s="10"/>
      <c r="B128" s="10"/>
      <c r="C128" s="10"/>
      <c r="D128" s="10"/>
      <c r="E128" s="24"/>
      <c r="F128" s="20" t="s">
        <v>119</v>
      </c>
      <c r="G128" s="28" t="s">
        <v>18</v>
      </c>
      <c r="H128" s="9" t="s">
        <v>230</v>
      </c>
      <c r="I128" s="9" t="s">
        <v>230</v>
      </c>
      <c r="J128" s="9" t="str">
        <f>UPPER("Quest Energy Sa Mortgage")</f>
        <v>QUEST ENERGY SA MORTGAGE</v>
      </c>
      <c r="K128" s="9" t="s">
        <v>230</v>
      </c>
      <c r="L128" s="9" t="s">
        <v>1401</v>
      </c>
      <c r="M128" s="76">
        <v>2.2000000000000002</v>
      </c>
      <c r="N128" s="9" t="s">
        <v>7</v>
      </c>
      <c r="O128" s="22" t="s">
        <v>1400</v>
      </c>
      <c r="P128" s="18" t="s">
        <v>117</v>
      </c>
      <c r="Q128" s="9" t="s">
        <v>938</v>
      </c>
      <c r="R128" s="58"/>
      <c r="S128" s="193"/>
      <c r="T128" s="37"/>
      <c r="U128" s="62"/>
    </row>
    <row r="129" spans="1:21" s="8" customFormat="1" ht="60" customHeight="1">
      <c r="A129" s="10"/>
      <c r="B129" s="10"/>
      <c r="C129" s="10"/>
      <c r="D129" s="10"/>
      <c r="E129" s="24"/>
      <c r="F129" s="20" t="s">
        <v>0</v>
      </c>
      <c r="G129" s="9" t="s">
        <v>19</v>
      </c>
      <c r="H129" s="9" t="str">
        <f>UPPER("Technical Olympic S.A.")</f>
        <v>TECHNICAL OLYMPIC S.A.</v>
      </c>
      <c r="I129" s="9" t="s">
        <v>976</v>
      </c>
      <c r="J129" s="9" t="s">
        <v>230</v>
      </c>
      <c r="K129" s="9" t="s">
        <v>230</v>
      </c>
      <c r="L129" s="9" t="s">
        <v>135</v>
      </c>
      <c r="M129" s="30">
        <v>5</v>
      </c>
      <c r="N129" s="9" t="s">
        <v>7</v>
      </c>
      <c r="O129" s="22" t="s">
        <v>977</v>
      </c>
      <c r="P129" s="22" t="s">
        <v>565</v>
      </c>
      <c r="Q129" s="9" t="s">
        <v>525</v>
      </c>
      <c r="R129" s="58"/>
      <c r="S129" s="198"/>
      <c r="T129" s="37"/>
      <c r="U129" s="62"/>
    </row>
    <row r="130" spans="1:21" ht="84" customHeight="1">
      <c r="E130" s="38"/>
      <c r="F130" s="20" t="s">
        <v>845</v>
      </c>
      <c r="G130" s="28" t="s">
        <v>18</v>
      </c>
      <c r="H130" s="9" t="str">
        <f>UPPER("GSO Special Situations Master Fund (Luxembourg) S.à r.l")</f>
        <v>GSO SPECIAL SITUATIONS MASTER FUND (LUXEMBOURG) S.À R.L</v>
      </c>
      <c r="I130" s="9" t="s">
        <v>230</v>
      </c>
      <c r="J130" s="9" t="s">
        <v>560</v>
      </c>
      <c r="K130" s="9" t="s">
        <v>561</v>
      </c>
      <c r="L130" s="9" t="s">
        <v>562</v>
      </c>
      <c r="M130" s="76">
        <v>4.6749999999999998</v>
      </c>
      <c r="N130" s="21" t="s">
        <v>7</v>
      </c>
      <c r="O130" s="167" t="s">
        <v>1402</v>
      </c>
      <c r="P130" s="21" t="s">
        <v>926</v>
      </c>
      <c r="Q130" s="21" t="s">
        <v>525</v>
      </c>
      <c r="R130" s="58"/>
      <c r="S130" s="197"/>
      <c r="T130" s="37"/>
    </row>
    <row r="131" spans="1:21" ht="86.25" customHeight="1">
      <c r="E131" s="38"/>
      <c r="F131" s="20" t="s">
        <v>104</v>
      </c>
      <c r="G131" s="28" t="s">
        <v>18</v>
      </c>
      <c r="H131" s="9" t="s">
        <v>941</v>
      </c>
      <c r="I131" s="9" t="s">
        <v>538</v>
      </c>
      <c r="J131" s="9" t="s">
        <v>942</v>
      </c>
      <c r="K131" s="9" t="s">
        <v>230</v>
      </c>
      <c r="L131" s="18" t="s">
        <v>943</v>
      </c>
      <c r="M131" s="76" t="s">
        <v>230</v>
      </c>
      <c r="N131" s="21" t="s">
        <v>7</v>
      </c>
      <c r="O131" s="22" t="s">
        <v>1403</v>
      </c>
      <c r="P131" s="9" t="s">
        <v>944</v>
      </c>
      <c r="Q131" s="21" t="s">
        <v>940</v>
      </c>
      <c r="R131" s="58"/>
      <c r="S131" s="199"/>
      <c r="T131" s="37"/>
    </row>
    <row r="132" spans="1:21" ht="60" customHeight="1">
      <c r="E132" s="169"/>
      <c r="F132" s="20" t="s">
        <v>25</v>
      </c>
      <c r="G132" s="28" t="s">
        <v>18</v>
      </c>
      <c r="H132" s="9" t="s">
        <v>1506</v>
      </c>
      <c r="I132" s="9" t="s">
        <v>230</v>
      </c>
      <c r="J132" s="9" t="s">
        <v>1507</v>
      </c>
      <c r="K132" s="9" t="s">
        <v>230</v>
      </c>
      <c r="L132" s="9" t="s">
        <v>305</v>
      </c>
      <c r="M132" s="76" t="s">
        <v>117</v>
      </c>
      <c r="N132" s="21" t="s">
        <v>7</v>
      </c>
      <c r="O132" s="22" t="s">
        <v>1508</v>
      </c>
      <c r="P132" s="21" t="s">
        <v>1415</v>
      </c>
      <c r="Q132" s="21" t="s">
        <v>940</v>
      </c>
      <c r="R132" s="58"/>
      <c r="S132" s="193"/>
      <c r="T132" s="195"/>
      <c r="U132" s="10"/>
    </row>
    <row r="133" spans="1:21" ht="57" customHeight="1">
      <c r="E133" s="38"/>
      <c r="F133" s="20" t="s">
        <v>0</v>
      </c>
      <c r="G133" s="9" t="s">
        <v>19</v>
      </c>
      <c r="H133" s="107" t="str">
        <f>UPPER("Elgeka Trade Distributions Representations Industry S.A.")</f>
        <v>ELGEKA TRADE DISTRIBUTIONS REPRESENTATIONS INDUSTRY S.A.</v>
      </c>
      <c r="I133" s="9" t="s">
        <v>946</v>
      </c>
      <c r="J133" s="9" t="s">
        <v>230</v>
      </c>
      <c r="K133" s="9" t="s">
        <v>230</v>
      </c>
      <c r="L133" s="9" t="s">
        <v>947</v>
      </c>
      <c r="M133" s="30">
        <v>46.5</v>
      </c>
      <c r="N133" s="9" t="s">
        <v>7</v>
      </c>
      <c r="O133" s="22" t="s">
        <v>1404</v>
      </c>
      <c r="P133" s="18" t="s">
        <v>821</v>
      </c>
      <c r="Q133" s="21" t="s">
        <v>945</v>
      </c>
      <c r="R133" s="58"/>
      <c r="S133" s="199"/>
      <c r="T133" s="37"/>
    </row>
    <row r="134" spans="1:21" ht="60" customHeight="1">
      <c r="E134" s="38"/>
      <c r="F134" s="20" t="s">
        <v>0</v>
      </c>
      <c r="G134" s="9" t="s">
        <v>19</v>
      </c>
      <c r="H134" s="9" t="s">
        <v>948</v>
      </c>
      <c r="I134" s="9" t="s">
        <v>949</v>
      </c>
      <c r="J134" s="9" t="s">
        <v>230</v>
      </c>
      <c r="K134" s="9" t="s">
        <v>230</v>
      </c>
      <c r="L134" s="9" t="s">
        <v>950</v>
      </c>
      <c r="M134" s="30">
        <v>7</v>
      </c>
      <c r="N134" s="9"/>
      <c r="O134" s="22" t="s">
        <v>1405</v>
      </c>
      <c r="P134" s="9" t="s">
        <v>844</v>
      </c>
      <c r="Q134" s="84" t="s">
        <v>951</v>
      </c>
      <c r="R134" s="58"/>
      <c r="S134" s="197"/>
      <c r="T134" s="37"/>
      <c r="U134" s="10"/>
    </row>
    <row r="135" spans="1:21" ht="60" customHeight="1">
      <c r="E135" s="38"/>
      <c r="F135" s="20" t="s">
        <v>10</v>
      </c>
      <c r="G135" s="9" t="s">
        <v>19</v>
      </c>
      <c r="H135" s="9" t="s">
        <v>1406</v>
      </c>
      <c r="I135" s="9" t="s">
        <v>230</v>
      </c>
      <c r="J135" s="9" t="s">
        <v>230</v>
      </c>
      <c r="K135" s="9" t="s">
        <v>230</v>
      </c>
      <c r="L135" s="9" t="s">
        <v>952</v>
      </c>
      <c r="M135" s="30">
        <v>0.5</v>
      </c>
      <c r="N135" s="9" t="s">
        <v>7</v>
      </c>
      <c r="O135" s="22" t="s">
        <v>1408</v>
      </c>
      <c r="P135" s="22" t="s">
        <v>565</v>
      </c>
      <c r="Q135" s="84" t="s">
        <v>951</v>
      </c>
      <c r="R135" s="58"/>
      <c r="S135" s="197"/>
      <c r="T135" s="37"/>
      <c r="U135" s="10"/>
    </row>
    <row r="136" spans="1:21" ht="60" customHeight="1">
      <c r="E136" s="38"/>
      <c r="F136" s="20" t="s">
        <v>10</v>
      </c>
      <c r="G136" s="9" t="s">
        <v>19</v>
      </c>
      <c r="H136" s="9" t="str">
        <f>UPPER("ELSCAN Hellenic Scandinavian S.A.")</f>
        <v>ELSCAN HELLENIC SCANDINAVIAN S.A.</v>
      </c>
      <c r="I136" s="9" t="s">
        <v>230</v>
      </c>
      <c r="J136" s="9" t="s">
        <v>230</v>
      </c>
      <c r="K136" s="9" t="s">
        <v>230</v>
      </c>
      <c r="L136" s="9" t="s">
        <v>954</v>
      </c>
      <c r="M136" s="30">
        <v>0.15</v>
      </c>
      <c r="N136" s="9" t="s">
        <v>7</v>
      </c>
      <c r="O136" s="18" t="s">
        <v>1407</v>
      </c>
      <c r="P136" s="22" t="s">
        <v>565</v>
      </c>
      <c r="Q136" s="84" t="s">
        <v>953</v>
      </c>
      <c r="R136" s="58"/>
      <c r="S136" s="197"/>
      <c r="T136" s="37"/>
      <c r="U136" s="10"/>
    </row>
    <row r="137" spans="1:21" ht="60" customHeight="1">
      <c r="E137" s="38"/>
      <c r="F137" s="12" t="s">
        <v>0</v>
      </c>
      <c r="G137" s="28" t="s">
        <v>18</v>
      </c>
      <c r="H137" s="9" t="str">
        <f>UPPER("Galaxidi Marine Farm S.A.")</f>
        <v>GALAXIDI MARINE FARM S.A.</v>
      </c>
      <c r="I137" s="9" t="s">
        <v>958</v>
      </c>
      <c r="J137" s="9" t="s">
        <v>230</v>
      </c>
      <c r="K137" s="9" t="s">
        <v>230</v>
      </c>
      <c r="L137" s="9" t="s">
        <v>342</v>
      </c>
      <c r="M137" s="76">
        <v>1</v>
      </c>
      <c r="N137" s="9" t="s">
        <v>7</v>
      </c>
      <c r="O137" s="18" t="s">
        <v>1409</v>
      </c>
      <c r="P137" s="22" t="s">
        <v>565</v>
      </c>
      <c r="Q137" s="9" t="s">
        <v>166</v>
      </c>
      <c r="R137" s="58"/>
      <c r="S137" s="200"/>
      <c r="T137" s="201"/>
      <c r="U137" s="10"/>
    </row>
    <row r="138" spans="1:21" ht="60" customHeight="1">
      <c r="E138" s="169"/>
      <c r="F138" s="20" t="s">
        <v>25</v>
      </c>
      <c r="G138" s="28" t="s">
        <v>18</v>
      </c>
      <c r="H138" s="9" t="s">
        <v>924</v>
      </c>
      <c r="I138" s="9" t="s">
        <v>230</v>
      </c>
      <c r="J138" s="9" t="str">
        <f>UPPER("SoftOne Technologies S.A.")</f>
        <v>SOFTONE TECHNOLOGIES S.A.</v>
      </c>
      <c r="K138" s="9" t="s">
        <v>230</v>
      </c>
      <c r="L138" s="9" t="s">
        <v>66</v>
      </c>
      <c r="M138" s="76" t="s">
        <v>117</v>
      </c>
      <c r="N138" s="21" t="s">
        <v>7</v>
      </c>
      <c r="O138" s="22" t="s">
        <v>1416</v>
      </c>
      <c r="P138" s="21" t="s">
        <v>1415</v>
      </c>
      <c r="Q138" s="21" t="s">
        <v>925</v>
      </c>
      <c r="R138" s="58"/>
      <c r="S138" s="197"/>
      <c r="T138" s="195"/>
      <c r="U138" s="10"/>
    </row>
    <row r="139" spans="1:21" ht="60" customHeight="1">
      <c r="E139" s="24"/>
      <c r="F139" s="12" t="s">
        <v>0</v>
      </c>
      <c r="G139" s="9" t="s">
        <v>19</v>
      </c>
      <c r="H139" s="107" t="s">
        <v>1418</v>
      </c>
      <c r="I139" s="107" t="s">
        <v>927</v>
      </c>
      <c r="J139" s="9" t="s">
        <v>230</v>
      </c>
      <c r="K139" s="9" t="s">
        <v>230</v>
      </c>
      <c r="L139" s="9" t="s">
        <v>928</v>
      </c>
      <c r="M139" s="30">
        <v>4</v>
      </c>
      <c r="N139" s="9" t="s">
        <v>7</v>
      </c>
      <c r="O139" s="22" t="s">
        <v>1417</v>
      </c>
      <c r="P139" s="21" t="s">
        <v>919</v>
      </c>
      <c r="Q139" s="9" t="s">
        <v>929</v>
      </c>
      <c r="R139" s="58"/>
      <c r="S139" s="197"/>
      <c r="T139" s="37"/>
      <c r="U139" s="10"/>
    </row>
    <row r="140" spans="1:21" ht="60" customHeight="1">
      <c r="E140" s="24"/>
      <c r="F140" s="12" t="s">
        <v>0</v>
      </c>
      <c r="G140" s="28" t="s">
        <v>18</v>
      </c>
      <c r="H140" s="9" t="s">
        <v>930</v>
      </c>
      <c r="I140" s="9" t="s">
        <v>230</v>
      </c>
      <c r="J140" s="9" t="s">
        <v>230</v>
      </c>
      <c r="K140" s="9" t="s">
        <v>230</v>
      </c>
      <c r="L140" s="9" t="s">
        <v>836</v>
      </c>
      <c r="M140" s="76">
        <v>300</v>
      </c>
      <c r="N140" s="9" t="s">
        <v>7</v>
      </c>
      <c r="O140" s="18" t="s">
        <v>1419</v>
      </c>
      <c r="P140" s="9" t="s">
        <v>821</v>
      </c>
      <c r="Q140" s="9" t="s">
        <v>929</v>
      </c>
      <c r="R140" s="58"/>
      <c r="S140" s="197"/>
      <c r="T140" s="195"/>
      <c r="U140" s="10"/>
    </row>
    <row r="141" spans="1:21" ht="84.75" customHeight="1">
      <c r="E141" s="168"/>
      <c r="F141" s="12" t="s">
        <v>25</v>
      </c>
      <c r="G141" s="28" t="s">
        <v>18</v>
      </c>
      <c r="H141" s="9" t="s">
        <v>1420</v>
      </c>
      <c r="I141" s="9" t="s">
        <v>230</v>
      </c>
      <c r="J141" s="9" t="s">
        <v>920</v>
      </c>
      <c r="K141" s="9" t="s">
        <v>921</v>
      </c>
      <c r="L141" s="9" t="s">
        <v>562</v>
      </c>
      <c r="M141" s="76">
        <v>16.3</v>
      </c>
      <c r="N141" s="9" t="s">
        <v>7</v>
      </c>
      <c r="O141" s="18" t="s">
        <v>1421</v>
      </c>
      <c r="P141" s="21" t="s">
        <v>919</v>
      </c>
      <c r="Q141" s="9" t="s">
        <v>169</v>
      </c>
      <c r="R141" s="58"/>
      <c r="S141" s="202"/>
      <c r="T141" s="37"/>
      <c r="U141" s="10"/>
    </row>
    <row r="142" spans="1:21" ht="78.75" customHeight="1">
      <c r="E142" s="24"/>
      <c r="F142" s="20" t="s">
        <v>1423</v>
      </c>
      <c r="G142" s="28" t="s">
        <v>18</v>
      </c>
      <c r="H142" s="9" t="s">
        <v>931</v>
      </c>
      <c r="I142" s="9" t="s">
        <v>592</v>
      </c>
      <c r="J142" s="9" t="s">
        <v>230</v>
      </c>
      <c r="K142" s="9" t="s">
        <v>230</v>
      </c>
      <c r="L142" s="9" t="s">
        <v>342</v>
      </c>
      <c r="M142" s="76">
        <v>12.38</v>
      </c>
      <c r="N142" s="9" t="s">
        <v>7</v>
      </c>
      <c r="O142" s="22" t="s">
        <v>1422</v>
      </c>
      <c r="P142" s="21" t="s">
        <v>565</v>
      </c>
      <c r="Q142" s="9" t="s">
        <v>456</v>
      </c>
      <c r="R142" s="58"/>
      <c r="S142" s="197"/>
      <c r="T142" s="37"/>
      <c r="U142" s="10"/>
    </row>
    <row r="143" spans="1:21" ht="51" customHeight="1">
      <c r="E143" s="24"/>
      <c r="F143" s="20" t="s">
        <v>0</v>
      </c>
      <c r="G143" s="9" t="s">
        <v>19</v>
      </c>
      <c r="H143" s="9" t="s">
        <v>933</v>
      </c>
      <c r="I143" s="9" t="s">
        <v>934</v>
      </c>
      <c r="J143" s="9" t="s">
        <v>230</v>
      </c>
      <c r="K143" s="9" t="s">
        <v>230</v>
      </c>
      <c r="L143" s="21" t="s">
        <v>61</v>
      </c>
      <c r="M143" s="30">
        <v>30</v>
      </c>
      <c r="N143" s="9" t="s">
        <v>7</v>
      </c>
      <c r="O143" s="18" t="s">
        <v>1424</v>
      </c>
      <c r="P143" s="21" t="s">
        <v>565</v>
      </c>
      <c r="Q143" s="9" t="s">
        <v>935</v>
      </c>
      <c r="R143" s="58"/>
      <c r="S143" s="197"/>
      <c r="T143" s="37"/>
      <c r="U143" s="10"/>
    </row>
    <row r="144" spans="1:21" ht="60" customHeight="1">
      <c r="E144" s="24"/>
      <c r="F144" s="20" t="s">
        <v>10</v>
      </c>
      <c r="G144" s="9" t="s">
        <v>19</v>
      </c>
      <c r="H144" s="9" t="s">
        <v>936</v>
      </c>
      <c r="I144" s="9" t="s">
        <v>230</v>
      </c>
      <c r="J144" s="9" t="s">
        <v>230</v>
      </c>
      <c r="K144" s="9" t="s">
        <v>230</v>
      </c>
      <c r="L144" s="9" t="s">
        <v>370</v>
      </c>
      <c r="M144" s="30">
        <v>10</v>
      </c>
      <c r="N144" s="9" t="s">
        <v>7</v>
      </c>
      <c r="O144" s="18" t="s">
        <v>1425</v>
      </c>
      <c r="P144" s="21" t="s">
        <v>565</v>
      </c>
      <c r="Q144" s="9" t="s">
        <v>937</v>
      </c>
      <c r="R144" s="58"/>
      <c r="S144" s="197"/>
      <c r="T144" s="203"/>
      <c r="U144" s="10"/>
    </row>
    <row r="145" spans="5:21" ht="56.25" customHeight="1">
      <c r="E145" s="38"/>
      <c r="F145" s="12" t="s">
        <v>812</v>
      </c>
      <c r="G145" s="28" t="s">
        <v>18</v>
      </c>
      <c r="H145" s="21" t="s">
        <v>813</v>
      </c>
      <c r="I145" s="18" t="s">
        <v>230</v>
      </c>
      <c r="J145" s="22" t="s">
        <v>814</v>
      </c>
      <c r="K145" s="18" t="s">
        <v>815</v>
      </c>
      <c r="L145" s="18" t="s">
        <v>816</v>
      </c>
      <c r="M145" s="76" t="s">
        <v>117</v>
      </c>
      <c r="N145" s="9" t="s">
        <v>7</v>
      </c>
      <c r="O145" s="22" t="s">
        <v>856</v>
      </c>
      <c r="P145" s="22" t="s">
        <v>645</v>
      </c>
      <c r="Q145" s="9" t="s">
        <v>811</v>
      </c>
      <c r="R145" s="58"/>
      <c r="S145" s="193"/>
      <c r="T145" s="37"/>
      <c r="U145" s="10"/>
    </row>
    <row r="146" spans="5:21" ht="54.75" customHeight="1">
      <c r="E146" s="38"/>
      <c r="F146" s="20" t="s">
        <v>0</v>
      </c>
      <c r="G146" s="9" t="s">
        <v>19</v>
      </c>
      <c r="H146" s="63" t="s">
        <v>817</v>
      </c>
      <c r="I146" s="18" t="s">
        <v>818</v>
      </c>
      <c r="J146" s="18" t="s">
        <v>230</v>
      </c>
      <c r="K146" s="18" t="s">
        <v>230</v>
      </c>
      <c r="L146" s="18" t="s">
        <v>819</v>
      </c>
      <c r="M146" s="82">
        <v>5</v>
      </c>
      <c r="N146" s="9" t="s">
        <v>7</v>
      </c>
      <c r="O146" s="22" t="s">
        <v>820</v>
      </c>
      <c r="P146" s="18" t="s">
        <v>821</v>
      </c>
      <c r="Q146" s="9" t="s">
        <v>822</v>
      </c>
      <c r="R146" s="58"/>
      <c r="S146" s="193"/>
      <c r="U146" s="10"/>
    </row>
    <row r="147" spans="5:21" ht="60.75" customHeight="1">
      <c r="E147" s="38"/>
      <c r="F147" s="20" t="s">
        <v>40</v>
      </c>
      <c r="G147" s="28" t="s">
        <v>18</v>
      </c>
      <c r="H147" s="9" t="s">
        <v>823</v>
      </c>
      <c r="I147" s="18" t="s">
        <v>659</v>
      </c>
      <c r="J147" s="18" t="s">
        <v>230</v>
      </c>
      <c r="K147" s="18" t="s">
        <v>230</v>
      </c>
      <c r="L147" s="18" t="s">
        <v>824</v>
      </c>
      <c r="M147" s="76">
        <v>0.79400000000000004</v>
      </c>
      <c r="N147" s="9" t="s">
        <v>7</v>
      </c>
      <c r="O147" s="22" t="s">
        <v>857</v>
      </c>
      <c r="P147" s="22" t="s">
        <v>872</v>
      </c>
      <c r="Q147" s="9" t="s">
        <v>822</v>
      </c>
      <c r="R147" s="58"/>
      <c r="S147" s="193"/>
      <c r="U147" s="10"/>
    </row>
    <row r="148" spans="5:21" ht="73.5" customHeight="1">
      <c r="E148" s="38"/>
      <c r="F148" s="12" t="s">
        <v>476</v>
      </c>
      <c r="G148" s="28" t="s">
        <v>18</v>
      </c>
      <c r="H148" s="9" t="str">
        <f>UPPER("Grimaldi Euromed Spa")</f>
        <v>GRIMALDI EUROMED SPA</v>
      </c>
      <c r="I148" s="18" t="s">
        <v>230</v>
      </c>
      <c r="J148" s="18" t="s">
        <v>858</v>
      </c>
      <c r="K148" s="18" t="s">
        <v>825</v>
      </c>
      <c r="L148" s="18" t="s">
        <v>479</v>
      </c>
      <c r="M148" s="76">
        <v>55</v>
      </c>
      <c r="N148" s="21" t="s">
        <v>7</v>
      </c>
      <c r="O148" s="22" t="s">
        <v>826</v>
      </c>
      <c r="P148" s="22" t="s">
        <v>827</v>
      </c>
      <c r="Q148" s="21" t="s">
        <v>828</v>
      </c>
      <c r="R148" s="58"/>
      <c r="S148" s="204"/>
      <c r="U148" s="10"/>
    </row>
    <row r="149" spans="5:21" ht="66" customHeight="1">
      <c r="E149" s="38"/>
      <c r="F149" s="12" t="s">
        <v>812</v>
      </c>
      <c r="G149" s="28" t="s">
        <v>18</v>
      </c>
      <c r="H149" s="21" t="s">
        <v>829</v>
      </c>
      <c r="I149" s="22" t="s">
        <v>230</v>
      </c>
      <c r="J149" s="22" t="s">
        <v>830</v>
      </c>
      <c r="K149" s="22" t="s">
        <v>757</v>
      </c>
      <c r="L149" s="22" t="s">
        <v>831</v>
      </c>
      <c r="M149" s="28">
        <v>0.28000000000000003</v>
      </c>
      <c r="N149" s="9" t="s">
        <v>7</v>
      </c>
      <c r="O149" s="18" t="s">
        <v>899</v>
      </c>
      <c r="P149" s="22" t="s">
        <v>645</v>
      </c>
      <c r="Q149" s="9" t="s">
        <v>828</v>
      </c>
      <c r="R149" s="58"/>
      <c r="S149" s="198"/>
      <c r="T149" s="194"/>
      <c r="U149" s="10"/>
    </row>
    <row r="150" spans="5:21" ht="156" customHeight="1">
      <c r="E150" s="38"/>
      <c r="F150" s="20" t="s">
        <v>832</v>
      </c>
      <c r="G150" s="28" t="s">
        <v>18</v>
      </c>
      <c r="H150" s="18" t="s">
        <v>859</v>
      </c>
      <c r="I150" s="22" t="s">
        <v>230</v>
      </c>
      <c r="J150" s="22" t="s">
        <v>830</v>
      </c>
      <c r="K150" s="22" t="s">
        <v>757</v>
      </c>
      <c r="L150" s="22" t="s">
        <v>831</v>
      </c>
      <c r="M150" s="28">
        <f>1.12+0.35+0.14</f>
        <v>1.6100000000000003</v>
      </c>
      <c r="N150" s="9" t="s">
        <v>7</v>
      </c>
      <c r="O150" s="22" t="s">
        <v>900</v>
      </c>
      <c r="P150" s="22" t="s">
        <v>645</v>
      </c>
      <c r="Q150" s="9" t="s">
        <v>833</v>
      </c>
      <c r="R150" s="58"/>
      <c r="S150" s="193"/>
      <c r="T150" s="194"/>
      <c r="U150" s="10"/>
    </row>
    <row r="151" spans="5:21" ht="77.25" customHeight="1">
      <c r="E151" s="38"/>
      <c r="F151" s="20" t="s">
        <v>766</v>
      </c>
      <c r="G151" s="28" t="s">
        <v>18</v>
      </c>
      <c r="H151" s="9" t="s">
        <v>834</v>
      </c>
      <c r="I151" s="18" t="s">
        <v>230</v>
      </c>
      <c r="J151" s="18" t="str">
        <f>UPPER("Alco Hellas Aluminium Industrial and Trading Co SA")</f>
        <v>ALCO HELLAS ALUMINIUM INDUSTRIAL AND TRADING CO SA</v>
      </c>
      <c r="K151" s="18" t="s">
        <v>835</v>
      </c>
      <c r="L151" s="18" t="s">
        <v>836</v>
      </c>
      <c r="M151" s="79">
        <v>6.5014000000000002E-2</v>
      </c>
      <c r="N151" s="21" t="s">
        <v>7</v>
      </c>
      <c r="O151" s="22" t="s">
        <v>860</v>
      </c>
      <c r="P151" s="22" t="s">
        <v>645</v>
      </c>
      <c r="Q151" s="21" t="s">
        <v>837</v>
      </c>
      <c r="R151" s="58"/>
      <c r="S151" s="204"/>
      <c r="T151" s="194"/>
      <c r="U151" s="10"/>
    </row>
    <row r="152" spans="5:21" ht="59.25" customHeight="1">
      <c r="E152" s="38"/>
      <c r="F152" s="20" t="s">
        <v>132</v>
      </c>
      <c r="G152" s="28" t="s">
        <v>18</v>
      </c>
      <c r="H152" s="9" t="s">
        <v>838</v>
      </c>
      <c r="I152" s="22" t="s">
        <v>230</v>
      </c>
      <c r="J152" s="18" t="s">
        <v>839</v>
      </c>
      <c r="K152" s="18" t="s">
        <v>835</v>
      </c>
      <c r="L152" s="18" t="s">
        <v>836</v>
      </c>
      <c r="M152" s="76">
        <v>6.5000000000000002E-2</v>
      </c>
      <c r="N152" s="9" t="s">
        <v>7</v>
      </c>
      <c r="O152" s="22" t="s">
        <v>861</v>
      </c>
      <c r="P152" s="22" t="s">
        <v>645</v>
      </c>
      <c r="Q152" s="9" t="s">
        <v>837</v>
      </c>
      <c r="R152" s="58"/>
      <c r="S152" s="193"/>
      <c r="U152" s="10"/>
    </row>
    <row r="153" spans="5:21" ht="72" customHeight="1">
      <c r="E153" s="168"/>
      <c r="F153" s="12" t="s">
        <v>25</v>
      </c>
      <c r="G153" s="28" t="s">
        <v>18</v>
      </c>
      <c r="H153" s="9" t="s">
        <v>840</v>
      </c>
      <c r="I153" s="22" t="s">
        <v>230</v>
      </c>
      <c r="J153" s="18" t="s">
        <v>841</v>
      </c>
      <c r="K153" s="22" t="s">
        <v>230</v>
      </c>
      <c r="L153" s="18" t="s">
        <v>342</v>
      </c>
      <c r="M153" s="76">
        <v>87</v>
      </c>
      <c r="N153" s="9" t="s">
        <v>7</v>
      </c>
      <c r="O153" s="18" t="s">
        <v>862</v>
      </c>
      <c r="P153" s="18" t="s">
        <v>475</v>
      </c>
      <c r="Q153" s="9" t="s">
        <v>837</v>
      </c>
      <c r="R153" s="58"/>
      <c r="S153" s="193"/>
      <c r="U153" s="10"/>
    </row>
    <row r="154" spans="5:21" ht="88.5" customHeight="1">
      <c r="E154" s="24"/>
      <c r="F154" s="20" t="s">
        <v>0</v>
      </c>
      <c r="G154" s="28" t="s">
        <v>18</v>
      </c>
      <c r="H154" s="9" t="s">
        <v>842</v>
      </c>
      <c r="I154" s="18" t="s">
        <v>843</v>
      </c>
      <c r="J154" s="22" t="s">
        <v>230</v>
      </c>
      <c r="K154" s="22" t="s">
        <v>230</v>
      </c>
      <c r="L154" s="18" t="s">
        <v>863</v>
      </c>
      <c r="M154" s="28">
        <v>150</v>
      </c>
      <c r="N154" s="9" t="s">
        <v>7</v>
      </c>
      <c r="O154" s="22" t="s">
        <v>901</v>
      </c>
      <c r="P154" s="22" t="s">
        <v>844</v>
      </c>
      <c r="Q154" s="9" t="s">
        <v>837</v>
      </c>
      <c r="R154" s="58"/>
      <c r="S154" s="193"/>
      <c r="U154" s="10"/>
    </row>
    <row r="155" spans="5:21" ht="51" customHeight="1">
      <c r="E155" s="24"/>
      <c r="F155" s="20" t="s">
        <v>1090</v>
      </c>
      <c r="G155" s="28" t="s">
        <v>18</v>
      </c>
      <c r="H155" s="9" t="s">
        <v>1385</v>
      </c>
      <c r="I155" s="22" t="s">
        <v>230</v>
      </c>
      <c r="J155" s="22" t="s">
        <v>1386</v>
      </c>
      <c r="K155" s="22" t="s">
        <v>230</v>
      </c>
      <c r="L155" s="18"/>
      <c r="M155" s="28">
        <v>16.899999999999999</v>
      </c>
      <c r="N155" s="9" t="s">
        <v>7</v>
      </c>
      <c r="O155" s="22" t="s">
        <v>1388</v>
      </c>
      <c r="P155" s="22" t="s">
        <v>1387</v>
      </c>
      <c r="Q155" s="9" t="s">
        <v>127</v>
      </c>
      <c r="R155" s="58"/>
      <c r="S155" s="193"/>
      <c r="U155" s="10"/>
    </row>
    <row r="156" spans="5:21" ht="90.75" customHeight="1">
      <c r="E156" s="24"/>
      <c r="F156" s="20" t="s">
        <v>864</v>
      </c>
      <c r="G156" s="60" t="s">
        <v>19</v>
      </c>
      <c r="H156" s="9" t="str">
        <f>UPPER("ProsperoCapital S.a.r.l")</f>
        <v>PROSPEROCAPITAL S.A.R.L</v>
      </c>
      <c r="I156" s="18" t="s">
        <v>230</v>
      </c>
      <c r="J156" s="18" t="str">
        <f>UPPER("Bancpost SA  / ERB Retail Services  IFN / ERB  New Europe  Funding  II  B.V.")</f>
        <v>BANCPOST SA  / ERB RETAIL SERVICES  IFN / ERB  NEW EUROPE  FUNDING  II  B.V.</v>
      </c>
      <c r="K156" s="18" t="s">
        <v>230</v>
      </c>
      <c r="L156" s="18" t="s">
        <v>273</v>
      </c>
      <c r="M156" s="59">
        <v>170</v>
      </c>
      <c r="N156" s="21" t="s">
        <v>7</v>
      </c>
      <c r="O156" s="22" t="s">
        <v>865</v>
      </c>
      <c r="P156" s="22" t="s">
        <v>64</v>
      </c>
      <c r="Q156" s="21" t="s">
        <v>127</v>
      </c>
      <c r="R156" s="58"/>
      <c r="S156" s="204"/>
      <c r="U156" s="10"/>
    </row>
    <row r="157" spans="5:21" ht="52.5" customHeight="1">
      <c r="E157" s="24"/>
      <c r="F157" s="12" t="s">
        <v>845</v>
      </c>
      <c r="G157" s="28" t="s">
        <v>18</v>
      </c>
      <c r="H157" s="9" t="s">
        <v>788</v>
      </c>
      <c r="I157" s="18" t="s">
        <v>789</v>
      </c>
      <c r="J157" s="18" t="s">
        <v>775</v>
      </c>
      <c r="K157" s="22" t="s">
        <v>776</v>
      </c>
      <c r="L157" s="22" t="s">
        <v>305</v>
      </c>
      <c r="M157" s="122" t="s">
        <v>117</v>
      </c>
      <c r="N157" s="21" t="s">
        <v>7</v>
      </c>
      <c r="O157" s="22" t="s">
        <v>846</v>
      </c>
      <c r="P157" s="22" t="s">
        <v>645</v>
      </c>
      <c r="Q157" s="9" t="s">
        <v>847</v>
      </c>
      <c r="R157" s="58"/>
      <c r="S157" s="193"/>
      <c r="U157" s="10"/>
    </row>
    <row r="158" spans="5:21" ht="92.25" customHeight="1">
      <c r="E158" s="24"/>
      <c r="F158" s="20" t="s">
        <v>866</v>
      </c>
      <c r="G158" s="28" t="s">
        <v>18</v>
      </c>
      <c r="H158" s="9" t="s">
        <v>848</v>
      </c>
      <c r="I158" s="18" t="s">
        <v>230</v>
      </c>
      <c r="J158" s="22" t="s">
        <v>230</v>
      </c>
      <c r="K158" s="22" t="s">
        <v>230</v>
      </c>
      <c r="L158" s="18" t="s">
        <v>849</v>
      </c>
      <c r="M158" s="76">
        <v>400</v>
      </c>
      <c r="N158" s="9" t="s">
        <v>106</v>
      </c>
      <c r="O158" s="18" t="s">
        <v>902</v>
      </c>
      <c r="P158" s="18" t="s">
        <v>850</v>
      </c>
      <c r="Q158" s="9" t="s">
        <v>851</v>
      </c>
      <c r="R158" s="58"/>
      <c r="S158" s="193"/>
      <c r="U158" s="10"/>
    </row>
    <row r="159" spans="5:21" ht="76.5" customHeight="1">
      <c r="E159" s="24"/>
      <c r="F159" s="12" t="s">
        <v>845</v>
      </c>
      <c r="G159" s="28" t="s">
        <v>18</v>
      </c>
      <c r="H159" s="21" t="s">
        <v>56</v>
      </c>
      <c r="I159" s="22" t="s">
        <v>238</v>
      </c>
      <c r="J159" s="18" t="str">
        <f>UPPER("European Reliance General Insurance Co SA")</f>
        <v>EUROPEAN RELIANCE GENERAL INSURANCE CO SA</v>
      </c>
      <c r="K159" s="18" t="s">
        <v>757</v>
      </c>
      <c r="L159" s="18" t="s">
        <v>853</v>
      </c>
      <c r="M159" s="28">
        <v>11.03</v>
      </c>
      <c r="N159" s="21" t="s">
        <v>7</v>
      </c>
      <c r="O159" s="18" t="s">
        <v>867</v>
      </c>
      <c r="P159" s="22" t="s">
        <v>645</v>
      </c>
      <c r="Q159" s="9" t="s">
        <v>852</v>
      </c>
      <c r="R159" s="58"/>
      <c r="S159" s="193"/>
      <c r="U159" s="10"/>
    </row>
    <row r="160" spans="5:21" ht="69" customHeight="1">
      <c r="E160" s="24"/>
      <c r="F160" s="20" t="s">
        <v>206</v>
      </c>
      <c r="G160" s="28" t="s">
        <v>18</v>
      </c>
      <c r="H160" s="9" t="s">
        <v>854</v>
      </c>
      <c r="I160" s="22" t="s">
        <v>230</v>
      </c>
      <c r="J160" s="18" t="s">
        <v>869</v>
      </c>
      <c r="K160" s="22" t="s">
        <v>868</v>
      </c>
      <c r="L160" s="18" t="s">
        <v>578</v>
      </c>
      <c r="M160" s="28">
        <v>0.02</v>
      </c>
      <c r="N160" s="9" t="s">
        <v>7</v>
      </c>
      <c r="O160" s="18" t="s">
        <v>870</v>
      </c>
      <c r="P160" s="22" t="s">
        <v>645</v>
      </c>
      <c r="Q160" s="9" t="s">
        <v>855</v>
      </c>
      <c r="R160" s="58"/>
      <c r="S160" s="193"/>
      <c r="U160" s="10"/>
    </row>
    <row r="161" spans="5:21" ht="69" customHeight="1">
      <c r="E161" s="168"/>
      <c r="F161" s="20" t="s">
        <v>25</v>
      </c>
      <c r="G161" s="28" t="s">
        <v>18</v>
      </c>
      <c r="H161" s="9" t="s">
        <v>1448</v>
      </c>
      <c r="I161" s="22" t="s">
        <v>230</v>
      </c>
      <c r="J161" s="18" t="s">
        <v>1449</v>
      </c>
      <c r="K161" s="22" t="s">
        <v>230</v>
      </c>
      <c r="L161" s="18" t="s">
        <v>273</v>
      </c>
      <c r="M161" s="174">
        <v>3.2</v>
      </c>
      <c r="N161" s="9" t="s">
        <v>7</v>
      </c>
      <c r="O161" s="18" t="s">
        <v>1447</v>
      </c>
      <c r="P161" s="22" t="s">
        <v>385</v>
      </c>
      <c r="Q161" s="9" t="s">
        <v>1446</v>
      </c>
      <c r="R161" s="58"/>
      <c r="S161" s="193"/>
      <c r="U161" s="10"/>
    </row>
    <row r="162" spans="5:21" ht="72" customHeight="1">
      <c r="E162" s="38"/>
      <c r="F162" s="20" t="s">
        <v>40</v>
      </c>
      <c r="G162" s="9" t="s">
        <v>19</v>
      </c>
      <c r="H162" s="9" t="s">
        <v>748</v>
      </c>
      <c r="I162" s="18" t="s">
        <v>749</v>
      </c>
      <c r="J162" s="18" t="s">
        <v>230</v>
      </c>
      <c r="K162" s="18" t="s">
        <v>230</v>
      </c>
      <c r="L162" s="22" t="s">
        <v>750</v>
      </c>
      <c r="M162" s="81">
        <v>0.82499999999999996</v>
      </c>
      <c r="N162" s="9" t="s">
        <v>7</v>
      </c>
      <c r="O162" s="22" t="s">
        <v>871</v>
      </c>
      <c r="P162" s="22" t="s">
        <v>872</v>
      </c>
      <c r="Q162" s="9" t="s">
        <v>751</v>
      </c>
      <c r="R162" s="58"/>
      <c r="S162" s="193"/>
      <c r="U162" s="10"/>
    </row>
    <row r="163" spans="5:21" ht="45" customHeight="1">
      <c r="E163" s="38"/>
      <c r="F163" s="20" t="s">
        <v>25</v>
      </c>
      <c r="G163" s="28" t="s">
        <v>18</v>
      </c>
      <c r="H163" s="21" t="s">
        <v>752</v>
      </c>
      <c r="I163" s="18" t="s">
        <v>230</v>
      </c>
      <c r="J163" s="22" t="str">
        <f>UPPER("Constantine Hatjiathanassiou Ltd (KROPIA)")</f>
        <v>CONSTANTINE HATJIATHANASSIOU LTD (KROPIA)</v>
      </c>
      <c r="K163" s="18" t="s">
        <v>230</v>
      </c>
      <c r="L163" s="18" t="s">
        <v>753</v>
      </c>
      <c r="M163" s="76" t="s">
        <v>117</v>
      </c>
      <c r="N163" s="9" t="s">
        <v>7</v>
      </c>
      <c r="O163" s="22" t="s">
        <v>873</v>
      </c>
      <c r="P163" s="22" t="s">
        <v>754</v>
      </c>
      <c r="Q163" s="9" t="s">
        <v>751</v>
      </c>
      <c r="R163" s="58"/>
      <c r="S163" s="193"/>
      <c r="U163" s="10"/>
    </row>
    <row r="164" spans="5:21" ht="86.25" customHeight="1">
      <c r="E164" s="38"/>
      <c r="F164" s="20" t="s">
        <v>755</v>
      </c>
      <c r="G164" s="9" t="s">
        <v>19</v>
      </c>
      <c r="H164" s="9" t="s">
        <v>756</v>
      </c>
      <c r="I164" s="18" t="s">
        <v>230</v>
      </c>
      <c r="J164" s="22" t="s">
        <v>830</v>
      </c>
      <c r="K164" s="18" t="s">
        <v>757</v>
      </c>
      <c r="L164" s="18" t="s">
        <v>510</v>
      </c>
      <c r="M164" s="80" t="s">
        <v>117</v>
      </c>
      <c r="N164" s="9" t="s">
        <v>7</v>
      </c>
      <c r="O164" s="22" t="s">
        <v>874</v>
      </c>
      <c r="P164" s="22" t="s">
        <v>186</v>
      </c>
      <c r="Q164" s="9" t="s">
        <v>758</v>
      </c>
      <c r="R164" s="58"/>
      <c r="S164" s="193"/>
      <c r="U164" s="10"/>
    </row>
    <row r="165" spans="5:21" ht="54" customHeight="1">
      <c r="E165" s="38"/>
      <c r="F165" s="20" t="s">
        <v>25</v>
      </c>
      <c r="G165" s="9" t="s">
        <v>19</v>
      </c>
      <c r="H165" s="9" t="s">
        <v>759</v>
      </c>
      <c r="I165" s="18" t="s">
        <v>230</v>
      </c>
      <c r="J165" s="18" t="s">
        <v>760</v>
      </c>
      <c r="K165" s="18" t="s">
        <v>230</v>
      </c>
      <c r="L165" s="18" t="s">
        <v>761</v>
      </c>
      <c r="M165" s="80" t="s">
        <v>117</v>
      </c>
      <c r="N165" s="9" t="s">
        <v>7</v>
      </c>
      <c r="O165" s="22" t="s">
        <v>762</v>
      </c>
      <c r="P165" s="22" t="s">
        <v>410</v>
      </c>
      <c r="Q165" s="9" t="s">
        <v>758</v>
      </c>
      <c r="R165" s="58"/>
      <c r="S165" s="193"/>
      <c r="U165" s="10"/>
    </row>
    <row r="166" spans="5:21" ht="54" customHeight="1">
      <c r="E166" s="38"/>
      <c r="F166" s="20" t="s">
        <v>25</v>
      </c>
      <c r="G166" s="9" t="s">
        <v>19</v>
      </c>
      <c r="H166" s="9" t="s">
        <v>763</v>
      </c>
      <c r="I166" s="18" t="s">
        <v>764</v>
      </c>
      <c r="J166" s="18" t="s">
        <v>765</v>
      </c>
      <c r="K166" s="18" t="s">
        <v>230</v>
      </c>
      <c r="L166" s="18" t="s">
        <v>273</v>
      </c>
      <c r="M166" s="80" t="s">
        <v>117</v>
      </c>
      <c r="N166" s="9" t="s">
        <v>7</v>
      </c>
      <c r="O166" s="22" t="s">
        <v>875</v>
      </c>
      <c r="P166" s="22" t="s">
        <v>876</v>
      </c>
      <c r="Q166" s="9" t="s">
        <v>94</v>
      </c>
      <c r="R166" s="58"/>
      <c r="S166" s="193"/>
      <c r="U166" s="10"/>
    </row>
    <row r="167" spans="5:21" ht="54" customHeight="1">
      <c r="E167" s="38"/>
      <c r="F167" s="83" t="s">
        <v>766</v>
      </c>
      <c r="G167" s="28" t="s">
        <v>18</v>
      </c>
      <c r="H167" s="21" t="str">
        <f>UPPER("Baupost Group Securities")</f>
        <v>BAUPOST GROUP SECURITIES</v>
      </c>
      <c r="I167" s="22" t="s">
        <v>230</v>
      </c>
      <c r="J167" s="22" t="s">
        <v>202</v>
      </c>
      <c r="K167" s="22" t="s">
        <v>327</v>
      </c>
      <c r="L167" s="18" t="s">
        <v>273</v>
      </c>
      <c r="M167" s="76" t="s">
        <v>117</v>
      </c>
      <c r="N167" s="9" t="s">
        <v>7</v>
      </c>
      <c r="O167" s="22" t="s">
        <v>767</v>
      </c>
      <c r="P167" s="22" t="s">
        <v>645</v>
      </c>
      <c r="Q167" s="9" t="s">
        <v>94</v>
      </c>
      <c r="R167" s="58"/>
      <c r="S167" s="193"/>
      <c r="U167" s="10"/>
    </row>
    <row r="168" spans="5:21" ht="54" customHeight="1">
      <c r="E168" s="38"/>
      <c r="F168" s="20" t="s">
        <v>766</v>
      </c>
      <c r="G168" s="28" t="s">
        <v>18</v>
      </c>
      <c r="H168" s="21" t="str">
        <f>UPPER("Wellington Management Group LLP")</f>
        <v>WELLINGTON MANAGEMENT GROUP LLP</v>
      </c>
      <c r="I168" s="22" t="s">
        <v>230</v>
      </c>
      <c r="J168" s="22" t="str">
        <f>UPPER("Hellenic Exchanges Athens Stock Exchange S.A.")</f>
        <v>HELLENIC EXCHANGES ATHENS STOCK EXCHANGE S.A.</v>
      </c>
      <c r="K168" s="22" t="s">
        <v>768</v>
      </c>
      <c r="L168" s="18" t="s">
        <v>877</v>
      </c>
      <c r="M168" s="76" t="s">
        <v>117</v>
      </c>
      <c r="N168" s="9" t="s">
        <v>7</v>
      </c>
      <c r="O168" s="22" t="s">
        <v>878</v>
      </c>
      <c r="P168" s="22" t="s">
        <v>645</v>
      </c>
      <c r="Q168" s="9" t="s">
        <v>101</v>
      </c>
      <c r="R168" s="58"/>
      <c r="S168" s="193"/>
      <c r="U168" s="10"/>
    </row>
    <row r="169" spans="5:21" ht="71.25" customHeight="1">
      <c r="E169" s="38"/>
      <c r="F169" s="20" t="s">
        <v>49</v>
      </c>
      <c r="G169" s="28" t="s">
        <v>18</v>
      </c>
      <c r="H169" s="21" t="s">
        <v>769</v>
      </c>
      <c r="I169" s="22" t="s">
        <v>230</v>
      </c>
      <c r="J169" s="22" t="s">
        <v>770</v>
      </c>
      <c r="K169" s="22" t="s">
        <v>230</v>
      </c>
      <c r="L169" s="22" t="s">
        <v>395</v>
      </c>
      <c r="M169" s="76">
        <v>30</v>
      </c>
      <c r="N169" s="9" t="s">
        <v>7</v>
      </c>
      <c r="O169" s="18" t="s">
        <v>879</v>
      </c>
      <c r="P169" s="22" t="s">
        <v>565</v>
      </c>
      <c r="Q169" s="9" t="s">
        <v>771</v>
      </c>
      <c r="R169" s="58"/>
      <c r="S169" s="193"/>
      <c r="T169" s="194"/>
      <c r="U169" s="10"/>
    </row>
    <row r="170" spans="5:21" ht="55.5" customHeight="1">
      <c r="E170" s="38"/>
      <c r="F170" s="20" t="s">
        <v>0</v>
      </c>
      <c r="G170" s="9" t="s">
        <v>19</v>
      </c>
      <c r="H170" s="9" t="s">
        <v>772</v>
      </c>
      <c r="I170" s="18" t="s">
        <v>880</v>
      </c>
      <c r="J170" s="18" t="s">
        <v>230</v>
      </c>
      <c r="K170" s="18" t="s">
        <v>230</v>
      </c>
      <c r="L170" s="18" t="s">
        <v>773</v>
      </c>
      <c r="M170" s="59">
        <v>10.199999999999999</v>
      </c>
      <c r="N170" s="9" t="s">
        <v>7</v>
      </c>
      <c r="O170" s="22" t="s">
        <v>881</v>
      </c>
      <c r="P170" s="22" t="s">
        <v>774</v>
      </c>
      <c r="Q170" s="9" t="s">
        <v>771</v>
      </c>
      <c r="R170" s="58"/>
      <c r="S170" s="193"/>
      <c r="T170" s="194"/>
      <c r="U170" s="10"/>
    </row>
    <row r="171" spans="5:21" ht="64.5" customHeight="1">
      <c r="E171" s="24"/>
      <c r="F171" s="20" t="s">
        <v>40</v>
      </c>
      <c r="G171" s="9" t="s">
        <v>19</v>
      </c>
      <c r="H171" s="9" t="s">
        <v>882</v>
      </c>
      <c r="I171" s="18" t="s">
        <v>779</v>
      </c>
      <c r="J171" s="18" t="s">
        <v>230</v>
      </c>
      <c r="K171" s="18" t="s">
        <v>230</v>
      </c>
      <c r="L171" s="18" t="s">
        <v>780</v>
      </c>
      <c r="M171" s="59">
        <v>0.71450199999999997</v>
      </c>
      <c r="N171" s="9" t="s">
        <v>7</v>
      </c>
      <c r="O171" s="22" t="s">
        <v>883</v>
      </c>
      <c r="P171" s="22" t="s">
        <v>872</v>
      </c>
      <c r="Q171" s="9" t="s">
        <v>778</v>
      </c>
      <c r="R171" s="58"/>
      <c r="S171" s="193"/>
      <c r="U171" s="10"/>
    </row>
    <row r="172" spans="5:21" ht="101.25" customHeight="1">
      <c r="E172" s="38"/>
      <c r="F172" s="12" t="s">
        <v>885</v>
      </c>
      <c r="G172" s="9" t="s">
        <v>19</v>
      </c>
      <c r="H172" s="9" t="s">
        <v>230</v>
      </c>
      <c r="I172" s="18" t="s">
        <v>230</v>
      </c>
      <c r="J172" s="18" t="s">
        <v>781</v>
      </c>
      <c r="K172" s="18" t="s">
        <v>230</v>
      </c>
      <c r="L172" s="18" t="s">
        <v>650</v>
      </c>
      <c r="M172" s="80" t="s">
        <v>230</v>
      </c>
      <c r="N172" s="9" t="s">
        <v>7</v>
      </c>
      <c r="O172" s="18" t="s">
        <v>884</v>
      </c>
      <c r="P172" s="22" t="s">
        <v>294</v>
      </c>
      <c r="Q172" s="9" t="s">
        <v>778</v>
      </c>
      <c r="R172" s="58"/>
      <c r="S172" s="193"/>
      <c r="U172" s="10"/>
    </row>
    <row r="173" spans="5:21" ht="81.75" customHeight="1">
      <c r="E173" s="38"/>
      <c r="F173" s="20" t="s">
        <v>766</v>
      </c>
      <c r="G173" s="28" t="s">
        <v>18</v>
      </c>
      <c r="H173" s="9" t="s">
        <v>783</v>
      </c>
      <c r="I173" s="18" t="s">
        <v>230</v>
      </c>
      <c r="J173" s="18" t="s">
        <v>886</v>
      </c>
      <c r="K173" s="18" t="s">
        <v>777</v>
      </c>
      <c r="L173" s="18" t="s">
        <v>585</v>
      </c>
      <c r="M173" s="76" t="s">
        <v>117</v>
      </c>
      <c r="N173" s="9" t="s">
        <v>7</v>
      </c>
      <c r="O173" s="18" t="s">
        <v>887</v>
      </c>
      <c r="P173" s="22" t="s">
        <v>645</v>
      </c>
      <c r="Q173" s="9" t="s">
        <v>782</v>
      </c>
      <c r="R173" s="58"/>
      <c r="S173" s="204"/>
      <c r="U173" s="10"/>
    </row>
    <row r="174" spans="5:21" ht="72" customHeight="1">
      <c r="E174" s="38"/>
      <c r="F174" s="12" t="s">
        <v>10</v>
      </c>
      <c r="G174" s="28" t="s">
        <v>18</v>
      </c>
      <c r="H174" s="9" t="s">
        <v>784</v>
      </c>
      <c r="I174" s="18" t="s">
        <v>785</v>
      </c>
      <c r="J174" s="18" t="s">
        <v>891</v>
      </c>
      <c r="K174" s="18" t="s">
        <v>230</v>
      </c>
      <c r="L174" s="18" t="s">
        <v>786</v>
      </c>
      <c r="M174" s="31">
        <v>0.4</v>
      </c>
      <c r="N174" s="9" t="s">
        <v>7</v>
      </c>
      <c r="O174" s="18" t="s">
        <v>888</v>
      </c>
      <c r="P174" s="18" t="s">
        <v>64</v>
      </c>
      <c r="Q174" s="9" t="s">
        <v>787</v>
      </c>
      <c r="R174" s="58"/>
      <c r="S174" s="193"/>
      <c r="U174" s="10"/>
    </row>
    <row r="175" spans="5:21" ht="39.75" customHeight="1">
      <c r="E175" s="24"/>
      <c r="F175" s="12" t="s">
        <v>132</v>
      </c>
      <c r="G175" s="28" t="s">
        <v>18</v>
      </c>
      <c r="H175" s="9" t="s">
        <v>788</v>
      </c>
      <c r="I175" s="18" t="s">
        <v>789</v>
      </c>
      <c r="J175" s="18" t="s">
        <v>890</v>
      </c>
      <c r="K175" s="18" t="s">
        <v>776</v>
      </c>
      <c r="L175" s="18" t="s">
        <v>305</v>
      </c>
      <c r="M175" s="76" t="s">
        <v>117</v>
      </c>
      <c r="N175" s="9" t="s">
        <v>7</v>
      </c>
      <c r="O175" s="18" t="s">
        <v>889</v>
      </c>
      <c r="P175" s="22" t="s">
        <v>645</v>
      </c>
      <c r="Q175" s="9" t="s">
        <v>581</v>
      </c>
      <c r="R175" s="58"/>
      <c r="S175" s="193"/>
      <c r="U175" s="10"/>
    </row>
    <row r="176" spans="5:21" ht="86.25" customHeight="1">
      <c r="E176" s="168"/>
      <c r="F176" s="12" t="s">
        <v>25</v>
      </c>
      <c r="G176" s="28" t="s">
        <v>18</v>
      </c>
      <c r="H176" s="9" t="s">
        <v>278</v>
      </c>
      <c r="I176" s="18" t="s">
        <v>280</v>
      </c>
      <c r="J176" s="18" t="s">
        <v>790</v>
      </c>
      <c r="K176" s="18" t="s">
        <v>279</v>
      </c>
      <c r="L176" s="18" t="s">
        <v>273</v>
      </c>
      <c r="M176" s="31">
        <v>2750</v>
      </c>
      <c r="N176" s="9" t="s">
        <v>7</v>
      </c>
      <c r="O176" s="18" t="s">
        <v>892</v>
      </c>
      <c r="P176" s="18" t="s">
        <v>281</v>
      </c>
      <c r="Q176" s="9" t="s">
        <v>581</v>
      </c>
      <c r="R176" s="58"/>
      <c r="S176" s="193"/>
      <c r="T176" s="3"/>
      <c r="U176" s="10"/>
    </row>
    <row r="177" spans="2:21" ht="62.25" customHeight="1">
      <c r="E177" s="169"/>
      <c r="F177" s="12" t="s">
        <v>885</v>
      </c>
      <c r="G177" s="21" t="s">
        <v>1440</v>
      </c>
      <c r="H177" s="21" t="s">
        <v>194</v>
      </c>
      <c r="I177" s="22" t="s">
        <v>288</v>
      </c>
      <c r="J177" s="22" t="s">
        <v>535</v>
      </c>
      <c r="K177" s="22" t="s">
        <v>285</v>
      </c>
      <c r="L177" s="22" t="s">
        <v>287</v>
      </c>
      <c r="M177" s="65">
        <v>368.5</v>
      </c>
      <c r="N177" s="22" t="s">
        <v>7</v>
      </c>
      <c r="O177" s="22" t="s">
        <v>791</v>
      </c>
      <c r="P177" s="22" t="s">
        <v>294</v>
      </c>
      <c r="Q177" s="22" t="s">
        <v>581</v>
      </c>
      <c r="R177" s="58"/>
      <c r="S177" s="198"/>
      <c r="T177" s="3"/>
      <c r="U177" s="10"/>
    </row>
    <row r="178" spans="2:21" ht="57" customHeight="1">
      <c r="E178" s="38"/>
      <c r="F178" s="12" t="s">
        <v>206</v>
      </c>
      <c r="G178" s="28" t="s">
        <v>18</v>
      </c>
      <c r="H178" s="9" t="s">
        <v>792</v>
      </c>
      <c r="I178" s="18" t="s">
        <v>789</v>
      </c>
      <c r="J178" s="18" t="s">
        <v>202</v>
      </c>
      <c r="K178" s="18" t="s">
        <v>327</v>
      </c>
      <c r="L178" s="18" t="s">
        <v>273</v>
      </c>
      <c r="M178" s="76" t="s">
        <v>117</v>
      </c>
      <c r="N178" s="9" t="s">
        <v>7</v>
      </c>
      <c r="O178" s="18" t="s">
        <v>793</v>
      </c>
      <c r="P178" s="22" t="s">
        <v>645</v>
      </c>
      <c r="Q178" s="9" t="s">
        <v>581</v>
      </c>
      <c r="R178" s="58"/>
      <c r="S178" s="198"/>
      <c r="T178" s="3"/>
      <c r="U178" s="10"/>
    </row>
    <row r="179" spans="2:21" ht="90" customHeight="1">
      <c r="E179" s="24"/>
      <c r="F179" s="12" t="s">
        <v>132</v>
      </c>
      <c r="G179" s="28" t="s">
        <v>18</v>
      </c>
      <c r="H179" s="9" t="s">
        <v>794</v>
      </c>
      <c r="I179" s="18" t="s">
        <v>230</v>
      </c>
      <c r="J179" s="18" t="s">
        <v>93</v>
      </c>
      <c r="K179" s="18" t="s">
        <v>795</v>
      </c>
      <c r="L179" s="18" t="s">
        <v>642</v>
      </c>
      <c r="M179" s="31">
        <v>0.65</v>
      </c>
      <c r="N179" s="9" t="s">
        <v>7</v>
      </c>
      <c r="O179" s="18" t="s">
        <v>1428</v>
      </c>
      <c r="P179" s="22" t="s">
        <v>117</v>
      </c>
      <c r="Q179" s="9" t="s">
        <v>581</v>
      </c>
      <c r="R179" s="58"/>
      <c r="S179" s="193"/>
      <c r="U179" s="10"/>
    </row>
    <row r="180" spans="2:21" ht="53.25" customHeight="1">
      <c r="B180" s="74"/>
      <c r="D180" s="75"/>
      <c r="E180" s="169"/>
      <c r="F180" s="12" t="s">
        <v>796</v>
      </c>
      <c r="G180" s="28" t="s">
        <v>18</v>
      </c>
      <c r="H180" s="9" t="s">
        <v>230</v>
      </c>
      <c r="I180" s="18" t="s">
        <v>230</v>
      </c>
      <c r="J180" s="18" t="s">
        <v>797</v>
      </c>
      <c r="K180" s="18" t="s">
        <v>230</v>
      </c>
      <c r="L180" s="18" t="s">
        <v>798</v>
      </c>
      <c r="M180" s="76" t="s">
        <v>117</v>
      </c>
      <c r="N180" s="9" t="s">
        <v>7</v>
      </c>
      <c r="O180" s="18" t="s">
        <v>893</v>
      </c>
      <c r="P180" s="18" t="s">
        <v>589</v>
      </c>
      <c r="Q180" s="9" t="s">
        <v>581</v>
      </c>
      <c r="R180" s="58"/>
      <c r="S180" s="198"/>
      <c r="T180" s="205"/>
      <c r="U180" s="10"/>
    </row>
    <row r="181" spans="2:21" ht="60.75" customHeight="1">
      <c r="E181" s="38"/>
      <c r="F181" s="12" t="s">
        <v>10</v>
      </c>
      <c r="G181" s="9" t="s">
        <v>19</v>
      </c>
      <c r="H181" s="9" t="s">
        <v>799</v>
      </c>
      <c r="I181" s="18" t="s">
        <v>800</v>
      </c>
      <c r="J181" s="18" t="s">
        <v>230</v>
      </c>
      <c r="K181" s="18" t="s">
        <v>230</v>
      </c>
      <c r="L181" s="18" t="s">
        <v>145</v>
      </c>
      <c r="M181" s="31">
        <v>22.67</v>
      </c>
      <c r="N181" s="9" t="s">
        <v>7</v>
      </c>
      <c r="O181" s="18" t="s">
        <v>894</v>
      </c>
      <c r="P181" s="18" t="s">
        <v>565</v>
      </c>
      <c r="Q181" s="9" t="s">
        <v>581</v>
      </c>
      <c r="R181" s="58"/>
      <c r="S181" s="198"/>
      <c r="T181" s="205"/>
      <c r="U181" s="10"/>
    </row>
    <row r="182" spans="2:21" ht="72.75" customHeight="1">
      <c r="E182" s="38"/>
      <c r="F182" s="20" t="s">
        <v>25</v>
      </c>
      <c r="G182" s="28" t="s">
        <v>18</v>
      </c>
      <c r="H182" s="18" t="s">
        <v>230</v>
      </c>
      <c r="I182" s="18" t="s">
        <v>230</v>
      </c>
      <c r="J182" s="63" t="s">
        <v>577</v>
      </c>
      <c r="K182" s="18" t="s">
        <v>230</v>
      </c>
      <c r="L182" s="22" t="s">
        <v>578</v>
      </c>
      <c r="M182" s="57">
        <v>0.32</v>
      </c>
      <c r="N182" s="9" t="s">
        <v>7</v>
      </c>
      <c r="O182" s="18" t="s">
        <v>580</v>
      </c>
      <c r="P182" s="18" t="s">
        <v>186</v>
      </c>
      <c r="Q182" s="9" t="s">
        <v>581</v>
      </c>
      <c r="R182" s="58"/>
      <c r="S182" s="193"/>
      <c r="U182" s="10"/>
    </row>
    <row r="183" spans="2:21" ht="40.5" customHeight="1">
      <c r="E183" s="24"/>
      <c r="F183" s="12" t="s">
        <v>25</v>
      </c>
      <c r="G183" s="9" t="s">
        <v>270</v>
      </c>
      <c r="H183" s="9" t="s">
        <v>801</v>
      </c>
      <c r="I183" s="18" t="s">
        <v>230</v>
      </c>
      <c r="J183" s="18" t="s">
        <v>802</v>
      </c>
      <c r="K183" s="18" t="s">
        <v>803</v>
      </c>
      <c r="L183" s="18" t="s">
        <v>753</v>
      </c>
      <c r="M183" s="59" t="s">
        <v>117</v>
      </c>
      <c r="N183" s="9" t="s">
        <v>7</v>
      </c>
      <c r="O183" s="18" t="s">
        <v>895</v>
      </c>
      <c r="P183" s="18" t="s">
        <v>589</v>
      </c>
      <c r="Q183" s="9" t="s">
        <v>579</v>
      </c>
      <c r="R183" s="58"/>
      <c r="S183" s="193"/>
      <c r="T183" s="194"/>
      <c r="U183" s="10"/>
    </row>
    <row r="184" spans="2:21" ht="58.5" customHeight="1">
      <c r="E184" s="38"/>
      <c r="F184" s="16" t="s">
        <v>138</v>
      </c>
      <c r="G184" s="9" t="s">
        <v>19</v>
      </c>
      <c r="H184" s="18" t="s">
        <v>582</v>
      </c>
      <c r="I184" s="18" t="s">
        <v>583</v>
      </c>
      <c r="J184" s="18" t="s">
        <v>584</v>
      </c>
      <c r="K184" s="18" t="s">
        <v>230</v>
      </c>
      <c r="L184" s="18" t="s">
        <v>585</v>
      </c>
      <c r="M184" s="59" t="s">
        <v>117</v>
      </c>
      <c r="N184" s="9" t="s">
        <v>7</v>
      </c>
      <c r="O184" s="18" t="s">
        <v>586</v>
      </c>
      <c r="P184" s="18" t="s">
        <v>914</v>
      </c>
      <c r="Q184" s="9" t="s">
        <v>579</v>
      </c>
      <c r="R184" s="58"/>
      <c r="S184" s="193"/>
      <c r="U184" s="10"/>
    </row>
    <row r="185" spans="2:21" ht="63" customHeight="1">
      <c r="E185" s="38"/>
      <c r="F185" s="20" t="s">
        <v>25</v>
      </c>
      <c r="G185" s="9" t="s">
        <v>19</v>
      </c>
      <c r="H185" s="18" t="s">
        <v>587</v>
      </c>
      <c r="I185" s="18" t="s">
        <v>230</v>
      </c>
      <c r="J185" s="18" t="s">
        <v>588</v>
      </c>
      <c r="K185" s="18" t="s">
        <v>230</v>
      </c>
      <c r="L185" s="22" t="s">
        <v>305</v>
      </c>
      <c r="M185" s="59" t="s">
        <v>117</v>
      </c>
      <c r="N185" s="9" t="s">
        <v>7</v>
      </c>
      <c r="O185" s="18" t="s">
        <v>590</v>
      </c>
      <c r="P185" s="18" t="s">
        <v>589</v>
      </c>
      <c r="Q185" s="9" t="s">
        <v>579</v>
      </c>
      <c r="R185" s="58"/>
      <c r="S185" s="193"/>
      <c r="U185" s="10"/>
    </row>
    <row r="186" spans="2:21" ht="52.5" customHeight="1">
      <c r="E186" s="38"/>
      <c r="F186" s="20" t="s">
        <v>104</v>
      </c>
      <c r="G186" s="28" t="s">
        <v>18</v>
      </c>
      <c r="H186" s="18" t="s">
        <v>686</v>
      </c>
      <c r="I186" s="18" t="s">
        <v>230</v>
      </c>
      <c r="J186" s="18" t="s">
        <v>704</v>
      </c>
      <c r="K186" s="18" t="s">
        <v>230</v>
      </c>
      <c r="L186" s="18" t="s">
        <v>687</v>
      </c>
      <c r="M186" s="31">
        <v>0.25</v>
      </c>
      <c r="N186" s="9" t="s">
        <v>7</v>
      </c>
      <c r="O186" s="18" t="s">
        <v>904</v>
      </c>
      <c r="P186" s="18" t="s">
        <v>108</v>
      </c>
      <c r="Q186" s="9" t="s">
        <v>688</v>
      </c>
      <c r="R186" s="58"/>
      <c r="S186" s="193"/>
      <c r="U186" s="10"/>
    </row>
    <row r="187" spans="2:21" ht="43.5" customHeight="1">
      <c r="E187" s="38"/>
      <c r="F187" s="20" t="s">
        <v>0</v>
      </c>
      <c r="G187" s="9" t="s">
        <v>19</v>
      </c>
      <c r="H187" s="63" t="s">
        <v>591</v>
      </c>
      <c r="I187" s="18" t="s">
        <v>592</v>
      </c>
      <c r="J187" s="18" t="s">
        <v>230</v>
      </c>
      <c r="K187" s="18" t="s">
        <v>230</v>
      </c>
      <c r="L187" s="18" t="s">
        <v>342</v>
      </c>
      <c r="M187" s="30">
        <v>30</v>
      </c>
      <c r="N187" s="9" t="s">
        <v>7</v>
      </c>
      <c r="O187" s="18" t="s">
        <v>593</v>
      </c>
      <c r="P187" s="18" t="s">
        <v>64</v>
      </c>
      <c r="Q187" s="9" t="s">
        <v>594</v>
      </c>
      <c r="R187" s="58"/>
      <c r="S187" s="193"/>
      <c r="U187" s="10"/>
    </row>
    <row r="188" spans="2:21" ht="55.5" customHeight="1">
      <c r="E188" s="169"/>
      <c r="F188" s="20" t="s">
        <v>25</v>
      </c>
      <c r="G188" s="28" t="s">
        <v>18</v>
      </c>
      <c r="H188" s="63" t="s">
        <v>1442</v>
      </c>
      <c r="I188" s="18" t="s">
        <v>230</v>
      </c>
      <c r="J188" s="18" t="s">
        <v>1443</v>
      </c>
      <c r="K188" s="18" t="s">
        <v>230</v>
      </c>
      <c r="L188" s="18" t="s">
        <v>1444</v>
      </c>
      <c r="M188" s="57">
        <v>7</v>
      </c>
      <c r="N188" s="9" t="s">
        <v>7</v>
      </c>
      <c r="O188" s="18" t="s">
        <v>1445</v>
      </c>
      <c r="P188" s="18" t="s">
        <v>1349</v>
      </c>
      <c r="Q188" s="9" t="s">
        <v>1441</v>
      </c>
      <c r="R188" s="58"/>
      <c r="S188" s="193"/>
      <c r="U188" s="10"/>
    </row>
    <row r="189" spans="2:21" ht="63.75" customHeight="1">
      <c r="E189" s="169"/>
      <c r="F189" s="20" t="s">
        <v>25</v>
      </c>
      <c r="G189" s="28" t="s">
        <v>18</v>
      </c>
      <c r="H189" s="18" t="s">
        <v>595</v>
      </c>
      <c r="I189" s="18" t="s">
        <v>230</v>
      </c>
      <c r="J189" s="63" t="s">
        <v>596</v>
      </c>
      <c r="K189" s="18" t="s">
        <v>230</v>
      </c>
      <c r="L189" s="22" t="s">
        <v>384</v>
      </c>
      <c r="M189" s="57">
        <v>6</v>
      </c>
      <c r="N189" s="9" t="s">
        <v>7</v>
      </c>
      <c r="O189" s="22" t="s">
        <v>598</v>
      </c>
      <c r="P189" s="18" t="s">
        <v>589</v>
      </c>
      <c r="Q189" s="9" t="s">
        <v>597</v>
      </c>
      <c r="R189" s="58"/>
      <c r="S189" s="193"/>
      <c r="U189" s="10"/>
    </row>
    <row r="190" spans="2:21" ht="51.75" customHeight="1">
      <c r="E190" s="38"/>
      <c r="F190" s="20" t="s">
        <v>0</v>
      </c>
      <c r="G190" s="9" t="s">
        <v>19</v>
      </c>
      <c r="H190" s="18" t="s">
        <v>491</v>
      </c>
      <c r="I190" s="18" t="s">
        <v>567</v>
      </c>
      <c r="J190" s="18" t="s">
        <v>230</v>
      </c>
      <c r="K190" s="18" t="s">
        <v>230</v>
      </c>
      <c r="L190" s="18" t="s">
        <v>467</v>
      </c>
      <c r="M190" s="30">
        <v>0.93</v>
      </c>
      <c r="N190" s="9" t="s">
        <v>7</v>
      </c>
      <c r="O190" s="18" t="s">
        <v>599</v>
      </c>
      <c r="P190" s="18" t="s">
        <v>64</v>
      </c>
      <c r="Q190" s="9" t="s">
        <v>597</v>
      </c>
      <c r="R190" s="58"/>
      <c r="S190" s="193"/>
      <c r="U190" s="10"/>
    </row>
    <row r="191" spans="2:21" ht="74.25" customHeight="1">
      <c r="E191" s="38"/>
      <c r="F191" s="20" t="s">
        <v>563</v>
      </c>
      <c r="G191" s="9" t="s">
        <v>19</v>
      </c>
      <c r="H191" s="18" t="s">
        <v>600</v>
      </c>
      <c r="I191" s="18" t="s">
        <v>230</v>
      </c>
      <c r="J191" s="18" t="s">
        <v>230</v>
      </c>
      <c r="K191" s="18" t="s">
        <v>230</v>
      </c>
      <c r="L191" s="18" t="s">
        <v>501</v>
      </c>
      <c r="M191" s="30" t="s">
        <v>117</v>
      </c>
      <c r="N191" s="22" t="s">
        <v>7</v>
      </c>
      <c r="O191" s="22" t="s">
        <v>601</v>
      </c>
      <c r="P191" s="22" t="s">
        <v>565</v>
      </c>
      <c r="Q191" s="21" t="s">
        <v>533</v>
      </c>
      <c r="R191" s="58"/>
      <c r="S191" s="193"/>
      <c r="U191" s="10"/>
    </row>
    <row r="192" spans="2:21" ht="40.5" customHeight="1">
      <c r="E192" s="38"/>
      <c r="F192" s="20" t="s">
        <v>705</v>
      </c>
      <c r="G192" s="28" t="s">
        <v>18</v>
      </c>
      <c r="H192" s="18" t="s">
        <v>691</v>
      </c>
      <c r="I192" s="18" t="s">
        <v>236</v>
      </c>
      <c r="J192" s="18" t="s">
        <v>230</v>
      </c>
      <c r="K192" s="18" t="s">
        <v>230</v>
      </c>
      <c r="L192" s="18" t="s">
        <v>692</v>
      </c>
      <c r="M192" s="31">
        <v>11.2</v>
      </c>
      <c r="N192" s="9" t="s">
        <v>7</v>
      </c>
      <c r="O192" s="18" t="s">
        <v>905</v>
      </c>
      <c r="P192" s="18" t="s">
        <v>706</v>
      </c>
      <c r="Q192" s="9" t="s">
        <v>604</v>
      </c>
      <c r="R192" s="58"/>
      <c r="S192" s="193"/>
      <c r="U192" s="10"/>
    </row>
    <row r="193" spans="5:21" ht="39" customHeight="1">
      <c r="E193" s="38"/>
      <c r="F193" s="20" t="s">
        <v>25</v>
      </c>
      <c r="G193" s="28" t="s">
        <v>18</v>
      </c>
      <c r="H193" s="9" t="s">
        <v>804</v>
      </c>
      <c r="I193" s="18" t="s">
        <v>230</v>
      </c>
      <c r="J193" s="18" t="s">
        <v>805</v>
      </c>
      <c r="K193" s="18" t="s">
        <v>230</v>
      </c>
      <c r="L193" s="18" t="s">
        <v>501</v>
      </c>
      <c r="M193" s="76" t="s">
        <v>117</v>
      </c>
      <c r="N193" s="9" t="s">
        <v>7</v>
      </c>
      <c r="O193" s="18" t="s">
        <v>806</v>
      </c>
      <c r="P193" s="18" t="s">
        <v>589</v>
      </c>
      <c r="Q193" s="9" t="s">
        <v>604</v>
      </c>
      <c r="R193" s="58"/>
      <c r="S193" s="193"/>
      <c r="U193" s="10"/>
    </row>
    <row r="194" spans="5:21" ht="109.5" customHeight="1">
      <c r="E194" s="38"/>
      <c r="F194" s="20" t="s">
        <v>0</v>
      </c>
      <c r="G194" s="28" t="s">
        <v>18</v>
      </c>
      <c r="H194" s="63" t="s">
        <v>602</v>
      </c>
      <c r="I194" s="18" t="s">
        <v>422</v>
      </c>
      <c r="J194" s="18" t="s">
        <v>230</v>
      </c>
      <c r="K194" s="18" t="s">
        <v>230</v>
      </c>
      <c r="L194" s="18" t="s">
        <v>356</v>
      </c>
      <c r="M194" s="57">
        <v>600</v>
      </c>
      <c r="N194" s="9" t="s">
        <v>7</v>
      </c>
      <c r="O194" s="18" t="s">
        <v>603</v>
      </c>
      <c r="P194" s="18" t="s">
        <v>64</v>
      </c>
      <c r="Q194" s="9" t="s">
        <v>604</v>
      </c>
      <c r="R194" s="58"/>
      <c r="S194" s="193"/>
      <c r="U194" s="10"/>
    </row>
    <row r="195" spans="5:21" ht="41.25" customHeight="1">
      <c r="E195" s="38"/>
      <c r="F195" s="20" t="s">
        <v>10</v>
      </c>
      <c r="G195" s="28" t="s">
        <v>18</v>
      </c>
      <c r="H195" s="18" t="s">
        <v>693</v>
      </c>
      <c r="I195" s="18" t="s">
        <v>694</v>
      </c>
      <c r="J195" s="18" t="s">
        <v>695</v>
      </c>
      <c r="K195" s="18" t="s">
        <v>230</v>
      </c>
      <c r="L195" s="18" t="s">
        <v>696</v>
      </c>
      <c r="M195" s="76" t="s">
        <v>117</v>
      </c>
      <c r="N195" s="9" t="s">
        <v>7</v>
      </c>
      <c r="O195" s="18" t="s">
        <v>707</v>
      </c>
      <c r="P195" s="18" t="s">
        <v>117</v>
      </c>
      <c r="Q195" s="9" t="s">
        <v>697</v>
      </c>
      <c r="R195" s="58"/>
      <c r="S195" s="193"/>
      <c r="U195" s="10"/>
    </row>
    <row r="196" spans="5:21" ht="50.25" customHeight="1">
      <c r="E196" s="38"/>
      <c r="F196" s="20" t="s">
        <v>555</v>
      </c>
      <c r="G196" s="9" t="s">
        <v>19</v>
      </c>
      <c r="H196" s="18" t="s">
        <v>230</v>
      </c>
      <c r="I196" s="18" t="s">
        <v>230</v>
      </c>
      <c r="J196" s="18" t="s">
        <v>230</v>
      </c>
      <c r="K196" s="18" t="s">
        <v>230</v>
      </c>
      <c r="L196" s="18" t="s">
        <v>698</v>
      </c>
      <c r="M196" s="30" t="s">
        <v>117</v>
      </c>
      <c r="N196" s="9" t="s">
        <v>7</v>
      </c>
      <c r="O196" s="18" t="s">
        <v>699</v>
      </c>
      <c r="P196" s="18" t="s">
        <v>294</v>
      </c>
      <c r="Q196" s="9" t="s">
        <v>697</v>
      </c>
      <c r="R196" s="58"/>
      <c r="S196" s="193"/>
      <c r="U196" s="10"/>
    </row>
    <row r="197" spans="5:21" ht="76.5" customHeight="1">
      <c r="E197" s="38"/>
      <c r="F197" s="12" t="s">
        <v>896</v>
      </c>
      <c r="G197" s="28" t="s">
        <v>18</v>
      </c>
      <c r="H197" s="9" t="s">
        <v>807</v>
      </c>
      <c r="I197" s="18" t="s">
        <v>808</v>
      </c>
      <c r="J197" s="18" t="s">
        <v>809</v>
      </c>
      <c r="K197" s="18" t="s">
        <v>230</v>
      </c>
      <c r="L197" s="18" t="s">
        <v>810</v>
      </c>
      <c r="M197" s="31">
        <f>0.003*(3307230/1000000)</f>
        <v>9.9216900000000004E-3</v>
      </c>
      <c r="N197" s="9"/>
      <c r="O197" s="18" t="s">
        <v>897</v>
      </c>
      <c r="P197" s="18" t="s">
        <v>898</v>
      </c>
      <c r="Q197" s="9" t="s">
        <v>700</v>
      </c>
      <c r="R197" s="58"/>
      <c r="S197" s="193"/>
      <c r="U197" s="10"/>
    </row>
    <row r="198" spans="5:21" ht="67.5" customHeight="1">
      <c r="E198" s="38"/>
      <c r="F198" s="12" t="s">
        <v>0</v>
      </c>
      <c r="G198" s="11" t="s">
        <v>19</v>
      </c>
      <c r="H198" s="18" t="s">
        <v>708</v>
      </c>
      <c r="I198" s="18" t="s">
        <v>701</v>
      </c>
      <c r="J198" s="18" t="s">
        <v>230</v>
      </c>
      <c r="K198" s="18" t="s">
        <v>230</v>
      </c>
      <c r="L198" s="18" t="s">
        <v>702</v>
      </c>
      <c r="M198" s="30">
        <v>3.1</v>
      </c>
      <c r="N198" s="9" t="s">
        <v>7</v>
      </c>
      <c r="O198" s="22" t="s">
        <v>703</v>
      </c>
      <c r="P198" s="18" t="s">
        <v>117</v>
      </c>
      <c r="Q198" s="9" t="s">
        <v>700</v>
      </c>
      <c r="R198" s="58"/>
      <c r="S198" s="193"/>
      <c r="U198" s="10"/>
    </row>
    <row r="199" spans="5:21" ht="50.25" customHeight="1">
      <c r="E199" s="38"/>
      <c r="F199" s="12" t="s">
        <v>25</v>
      </c>
      <c r="G199" s="28" t="s">
        <v>18</v>
      </c>
      <c r="H199" s="18" t="s">
        <v>605</v>
      </c>
      <c r="I199" s="18" t="s">
        <v>592</v>
      </c>
      <c r="J199" s="18" t="s">
        <v>606</v>
      </c>
      <c r="K199" s="18" t="s">
        <v>607</v>
      </c>
      <c r="L199" s="18" t="s">
        <v>342</v>
      </c>
      <c r="M199" s="76" t="s">
        <v>346</v>
      </c>
      <c r="N199" s="9" t="s">
        <v>7</v>
      </c>
      <c r="O199" s="18" t="s">
        <v>1429</v>
      </c>
      <c r="P199" s="18" t="s">
        <v>608</v>
      </c>
      <c r="Q199" s="9" t="s">
        <v>609</v>
      </c>
      <c r="R199" s="58"/>
      <c r="S199" s="193"/>
      <c r="U199" s="10"/>
    </row>
    <row r="200" spans="5:21" ht="77.25" customHeight="1">
      <c r="E200" s="38"/>
      <c r="F200" s="20" t="s">
        <v>104</v>
      </c>
      <c r="G200" s="28" t="s">
        <v>18</v>
      </c>
      <c r="H200" s="18" t="s">
        <v>686</v>
      </c>
      <c r="I200" s="18" t="s">
        <v>230</v>
      </c>
      <c r="J200" s="18" t="s">
        <v>689</v>
      </c>
      <c r="K200" s="18" t="s">
        <v>230</v>
      </c>
      <c r="L200" s="18" t="s">
        <v>690</v>
      </c>
      <c r="M200" s="31">
        <v>0.35</v>
      </c>
      <c r="N200" s="9" t="s">
        <v>7</v>
      </c>
      <c r="O200" s="18" t="s">
        <v>906</v>
      </c>
      <c r="P200" s="18" t="s">
        <v>108</v>
      </c>
      <c r="Q200" s="9" t="s">
        <v>609</v>
      </c>
      <c r="R200" s="58"/>
      <c r="S200" s="193"/>
      <c r="U200" s="10"/>
    </row>
    <row r="201" spans="5:21" ht="60" customHeight="1">
      <c r="E201" s="38"/>
      <c r="F201" s="20" t="s">
        <v>25</v>
      </c>
      <c r="G201" s="28" t="s">
        <v>18</v>
      </c>
      <c r="H201" s="18" t="s">
        <v>522</v>
      </c>
      <c r="I201" s="18" t="s">
        <v>230</v>
      </c>
      <c r="J201" s="18" t="s">
        <v>610</v>
      </c>
      <c r="K201" s="18" t="s">
        <v>230</v>
      </c>
      <c r="L201" s="18" t="s">
        <v>273</v>
      </c>
      <c r="M201" s="76" t="s">
        <v>117</v>
      </c>
      <c r="N201" s="9" t="s">
        <v>7</v>
      </c>
      <c r="O201" s="18" t="s">
        <v>613</v>
      </c>
      <c r="P201" s="18" t="s">
        <v>611</v>
      </c>
      <c r="Q201" s="9" t="s">
        <v>612</v>
      </c>
      <c r="R201" s="58"/>
      <c r="S201" s="193"/>
      <c r="U201" s="10"/>
    </row>
    <row r="202" spans="5:21" ht="60" customHeight="1">
      <c r="E202" s="38"/>
      <c r="F202" s="12" t="s">
        <v>614</v>
      </c>
      <c r="G202" s="28" t="s">
        <v>18</v>
      </c>
      <c r="H202" s="18" t="s">
        <v>615</v>
      </c>
      <c r="I202" s="18" t="s">
        <v>230</v>
      </c>
      <c r="J202" s="63" t="s">
        <v>616</v>
      </c>
      <c r="K202" s="18" t="s">
        <v>179</v>
      </c>
      <c r="L202" s="18" t="s">
        <v>585</v>
      </c>
      <c r="M202" s="76" t="s">
        <v>117</v>
      </c>
      <c r="N202" s="9" t="s">
        <v>7</v>
      </c>
      <c r="O202" s="63" t="s">
        <v>617</v>
      </c>
      <c r="P202" s="18" t="s">
        <v>623</v>
      </c>
      <c r="Q202" s="9" t="s">
        <v>612</v>
      </c>
      <c r="R202" s="58"/>
      <c r="S202" s="193"/>
      <c r="U202" s="10"/>
    </row>
    <row r="203" spans="5:21" ht="52.5" customHeight="1">
      <c r="E203" s="24"/>
      <c r="F203" s="12" t="s">
        <v>559</v>
      </c>
      <c r="G203" s="9" t="s">
        <v>396</v>
      </c>
      <c r="H203" s="18" t="s">
        <v>397</v>
      </c>
      <c r="I203" s="18" t="s">
        <v>230</v>
      </c>
      <c r="J203" s="18" t="s">
        <v>154</v>
      </c>
      <c r="K203" s="18" t="s">
        <v>230</v>
      </c>
      <c r="L203" s="18" t="s">
        <v>395</v>
      </c>
      <c r="M203" s="30" t="s">
        <v>622</v>
      </c>
      <c r="N203" s="9" t="s">
        <v>7</v>
      </c>
      <c r="O203" s="18" t="s">
        <v>624</v>
      </c>
      <c r="P203" s="18" t="s">
        <v>625</v>
      </c>
      <c r="Q203" s="9" t="s">
        <v>558</v>
      </c>
      <c r="R203" s="58"/>
      <c r="S203" s="193"/>
      <c r="U203" s="10"/>
    </row>
    <row r="204" spans="5:21" ht="60" customHeight="1">
      <c r="E204" s="24"/>
      <c r="F204" s="20" t="s">
        <v>104</v>
      </c>
      <c r="G204" s="28" t="s">
        <v>18</v>
      </c>
      <c r="H204" s="77" t="s">
        <v>618</v>
      </c>
      <c r="I204" s="18" t="s">
        <v>230</v>
      </c>
      <c r="J204" s="18" t="s">
        <v>619</v>
      </c>
      <c r="K204" s="18" t="s">
        <v>230</v>
      </c>
      <c r="L204" s="18" t="s">
        <v>620</v>
      </c>
      <c r="M204" s="31">
        <v>0.55000000000000004</v>
      </c>
      <c r="N204" s="9" t="s">
        <v>7</v>
      </c>
      <c r="O204" s="18" t="s">
        <v>903</v>
      </c>
      <c r="P204" s="18" t="s">
        <v>626</v>
      </c>
      <c r="Q204" s="9" t="s">
        <v>621</v>
      </c>
      <c r="R204" s="58"/>
      <c r="S204" s="193"/>
      <c r="U204" s="10"/>
    </row>
    <row r="205" spans="5:21" ht="75.75" customHeight="1">
      <c r="E205" s="168"/>
      <c r="F205" s="20" t="s">
        <v>25</v>
      </c>
      <c r="G205" s="9" t="s">
        <v>1439</v>
      </c>
      <c r="H205" s="18" t="s">
        <v>627</v>
      </c>
      <c r="I205" s="18" t="s">
        <v>230</v>
      </c>
      <c r="J205" s="18" t="s">
        <v>502</v>
      </c>
      <c r="K205" s="18" t="s">
        <v>230</v>
      </c>
      <c r="L205" s="18" t="s">
        <v>501</v>
      </c>
      <c r="M205" s="30" t="s">
        <v>117</v>
      </c>
      <c r="N205" s="22" t="s">
        <v>7</v>
      </c>
      <c r="O205" s="22" t="s">
        <v>628</v>
      </c>
      <c r="P205" s="22" t="s">
        <v>589</v>
      </c>
      <c r="Q205" s="9" t="s">
        <v>552</v>
      </c>
      <c r="R205" s="58"/>
      <c r="S205" s="193"/>
      <c r="U205" s="10"/>
    </row>
    <row r="206" spans="5:21" ht="81" customHeight="1">
      <c r="E206" s="24"/>
      <c r="F206" s="20" t="s">
        <v>25</v>
      </c>
      <c r="G206" s="9" t="s">
        <v>19</v>
      </c>
      <c r="H206" s="18" t="s">
        <v>629</v>
      </c>
      <c r="I206" s="18" t="s">
        <v>230</v>
      </c>
      <c r="J206" s="18" t="s">
        <v>632</v>
      </c>
      <c r="K206" s="18" t="s">
        <v>630</v>
      </c>
      <c r="L206" s="18" t="s">
        <v>265</v>
      </c>
      <c r="M206" s="30">
        <v>30</v>
      </c>
      <c r="N206" s="9" t="s">
        <v>7</v>
      </c>
      <c r="O206" s="18" t="s">
        <v>633</v>
      </c>
      <c r="P206" s="18" t="s">
        <v>634</v>
      </c>
      <c r="Q206" s="9" t="s">
        <v>631</v>
      </c>
      <c r="R206" s="58"/>
      <c r="S206" s="193"/>
      <c r="U206" s="10"/>
    </row>
    <row r="207" spans="5:21" ht="40.5" customHeight="1">
      <c r="E207" s="24"/>
      <c r="F207" s="12" t="s">
        <v>25</v>
      </c>
      <c r="G207" s="28" t="s">
        <v>18</v>
      </c>
      <c r="H207" s="18" t="s">
        <v>560</v>
      </c>
      <c r="I207" s="18" t="s">
        <v>561</v>
      </c>
      <c r="J207" s="63" t="s">
        <v>637</v>
      </c>
      <c r="K207" s="18" t="s">
        <v>230</v>
      </c>
      <c r="L207" s="18" t="s">
        <v>562</v>
      </c>
      <c r="M207" s="31">
        <v>3.87</v>
      </c>
      <c r="N207" s="22" t="s">
        <v>7</v>
      </c>
      <c r="O207" s="18" t="s">
        <v>636</v>
      </c>
      <c r="P207" s="22" t="s">
        <v>915</v>
      </c>
      <c r="Q207" s="9" t="s">
        <v>635</v>
      </c>
      <c r="R207" s="58"/>
      <c r="S207" s="193"/>
      <c r="U207" s="10"/>
    </row>
    <row r="208" spans="5:21" ht="40.5" customHeight="1">
      <c r="E208" s="24"/>
      <c r="F208" s="20" t="s">
        <v>206</v>
      </c>
      <c r="G208" s="28" t="s">
        <v>18</v>
      </c>
      <c r="H208" s="18" t="s">
        <v>638</v>
      </c>
      <c r="I208" s="18" t="s">
        <v>639</v>
      </c>
      <c r="J208" s="18" t="s">
        <v>640</v>
      </c>
      <c r="K208" s="18" t="s">
        <v>641</v>
      </c>
      <c r="L208" s="18" t="s">
        <v>642</v>
      </c>
      <c r="M208" s="76" t="s">
        <v>117</v>
      </c>
      <c r="N208" s="22" t="s">
        <v>7</v>
      </c>
      <c r="O208" s="18" t="s">
        <v>644</v>
      </c>
      <c r="P208" s="22" t="s">
        <v>645</v>
      </c>
      <c r="Q208" s="21" t="s">
        <v>643</v>
      </c>
      <c r="R208" s="58"/>
      <c r="S208" s="193"/>
      <c r="U208" s="10"/>
    </row>
    <row r="209" spans="5:21" ht="63.75" customHeight="1">
      <c r="E209" s="24"/>
      <c r="F209" s="20" t="s">
        <v>553</v>
      </c>
      <c r="G209" s="21" t="s">
        <v>290</v>
      </c>
      <c r="H209" s="22" t="s">
        <v>532</v>
      </c>
      <c r="I209" s="22" t="s">
        <v>230</v>
      </c>
      <c r="J209" s="22" t="s">
        <v>554</v>
      </c>
      <c r="K209" s="22" t="s">
        <v>230</v>
      </c>
      <c r="L209" s="22" t="s">
        <v>501</v>
      </c>
      <c r="M209" s="32" t="s">
        <v>117</v>
      </c>
      <c r="N209" s="21" t="s">
        <v>7</v>
      </c>
      <c r="O209" s="22" t="s">
        <v>907</v>
      </c>
      <c r="P209" s="22" t="s">
        <v>410</v>
      </c>
      <c r="Q209" s="21" t="s">
        <v>14</v>
      </c>
      <c r="R209" s="58"/>
      <c r="S209" s="193"/>
      <c r="U209" s="10"/>
    </row>
    <row r="210" spans="5:21" ht="65.25" customHeight="1">
      <c r="E210" s="168"/>
      <c r="F210" s="20" t="s">
        <v>25</v>
      </c>
      <c r="G210" s="28" t="s">
        <v>18</v>
      </c>
      <c r="H210" s="18" t="s">
        <v>647</v>
      </c>
      <c r="I210" s="18" t="s">
        <v>230</v>
      </c>
      <c r="J210" s="18" t="s">
        <v>648</v>
      </c>
      <c r="K210" s="18" t="s">
        <v>230</v>
      </c>
      <c r="L210" s="18" t="s">
        <v>501</v>
      </c>
      <c r="M210" s="76" t="s">
        <v>117</v>
      </c>
      <c r="N210" s="9" t="s">
        <v>7</v>
      </c>
      <c r="O210" s="18" t="s">
        <v>649</v>
      </c>
      <c r="P210" s="18" t="s">
        <v>589</v>
      </c>
      <c r="Q210" s="9" t="s">
        <v>646</v>
      </c>
      <c r="R210" s="58"/>
      <c r="S210" s="193"/>
      <c r="U210" s="10"/>
    </row>
    <row r="211" spans="5:21" ht="65.25" customHeight="1">
      <c r="E211" s="168"/>
      <c r="F211" s="20" t="s">
        <v>25</v>
      </c>
      <c r="G211" s="28" t="s">
        <v>18</v>
      </c>
      <c r="H211" s="18" t="s">
        <v>1456</v>
      </c>
      <c r="I211" s="18" t="s">
        <v>230</v>
      </c>
      <c r="J211" s="18" t="s">
        <v>1455</v>
      </c>
      <c r="K211" s="18" t="s">
        <v>230</v>
      </c>
      <c r="L211" s="18" t="s">
        <v>1454</v>
      </c>
      <c r="M211" s="76" t="s">
        <v>117</v>
      </c>
      <c r="N211" s="9" t="s">
        <v>7</v>
      </c>
      <c r="O211" s="18" t="s">
        <v>1457</v>
      </c>
      <c r="P211" s="18" t="s">
        <v>589</v>
      </c>
      <c r="Q211" s="9" t="s">
        <v>58</v>
      </c>
      <c r="R211" s="58"/>
      <c r="S211" s="193"/>
      <c r="U211" s="10"/>
    </row>
    <row r="212" spans="5:21" ht="60.75" customHeight="1">
      <c r="E212" s="24"/>
      <c r="F212" s="12" t="s">
        <v>555</v>
      </c>
      <c r="G212" s="21" t="s">
        <v>290</v>
      </c>
      <c r="H212" s="22" t="s">
        <v>556</v>
      </c>
      <c r="I212" s="22" t="s">
        <v>557</v>
      </c>
      <c r="J212" s="22" t="s">
        <v>484</v>
      </c>
      <c r="K212" s="22" t="s">
        <v>538</v>
      </c>
      <c r="L212" s="22" t="s">
        <v>510</v>
      </c>
      <c r="M212" s="32">
        <v>288</v>
      </c>
      <c r="N212" s="21" t="s">
        <v>7</v>
      </c>
      <c r="O212" s="22" t="s">
        <v>709</v>
      </c>
      <c r="P212" s="22" t="s">
        <v>565</v>
      </c>
      <c r="Q212" s="21" t="s">
        <v>483</v>
      </c>
      <c r="R212" s="58"/>
      <c r="S212" s="193"/>
      <c r="U212" s="10"/>
    </row>
    <row r="213" spans="5:21" ht="60.75" customHeight="1">
      <c r="E213" s="24"/>
      <c r="F213" s="20" t="s">
        <v>652</v>
      </c>
      <c r="G213" s="9" t="s">
        <v>19</v>
      </c>
      <c r="H213" s="18" t="s">
        <v>230</v>
      </c>
      <c r="I213" s="18" t="s">
        <v>230</v>
      </c>
      <c r="J213" s="18" t="s">
        <v>654</v>
      </c>
      <c r="K213" s="18" t="s">
        <v>230</v>
      </c>
      <c r="L213" s="18" t="s">
        <v>650</v>
      </c>
      <c r="M213" s="30" t="s">
        <v>230</v>
      </c>
      <c r="N213" s="22" t="s">
        <v>7</v>
      </c>
      <c r="O213" s="22" t="s">
        <v>653</v>
      </c>
      <c r="P213" s="18" t="s">
        <v>294</v>
      </c>
      <c r="Q213" s="22" t="s">
        <v>651</v>
      </c>
      <c r="R213" s="58"/>
      <c r="S213" s="193"/>
      <c r="U213" s="10"/>
    </row>
    <row r="214" spans="5:21" ht="54" customHeight="1">
      <c r="E214" s="24"/>
      <c r="F214" s="20" t="s">
        <v>25</v>
      </c>
      <c r="G214" s="28" t="s">
        <v>18</v>
      </c>
      <c r="H214" s="18" t="s">
        <v>715</v>
      </c>
      <c r="I214" s="18" t="s">
        <v>230</v>
      </c>
      <c r="J214" s="18" t="s">
        <v>682</v>
      </c>
      <c r="K214" s="18" t="s">
        <v>683</v>
      </c>
      <c r="L214" s="18" t="s">
        <v>433</v>
      </c>
      <c r="M214" s="76" t="s">
        <v>117</v>
      </c>
      <c r="N214" s="22" t="s">
        <v>7</v>
      </c>
      <c r="O214" s="22" t="s">
        <v>716</v>
      </c>
      <c r="P214" s="22" t="s">
        <v>589</v>
      </c>
      <c r="Q214" s="22" t="s">
        <v>684</v>
      </c>
      <c r="R214" s="58"/>
      <c r="S214" s="204"/>
      <c r="U214" s="10"/>
    </row>
    <row r="215" spans="5:21" ht="52.5" customHeight="1">
      <c r="E215" s="24"/>
      <c r="F215" s="20" t="s">
        <v>717</v>
      </c>
      <c r="G215" s="9" t="s">
        <v>19</v>
      </c>
      <c r="H215" s="18" t="s">
        <v>230</v>
      </c>
      <c r="I215" s="18" t="s">
        <v>230</v>
      </c>
      <c r="J215" s="18" t="s">
        <v>537</v>
      </c>
      <c r="K215" s="18" t="s">
        <v>538</v>
      </c>
      <c r="L215" s="18" t="s">
        <v>273</v>
      </c>
      <c r="M215" s="30" t="s">
        <v>117</v>
      </c>
      <c r="N215" s="22" t="s">
        <v>7</v>
      </c>
      <c r="O215" s="22" t="s">
        <v>718</v>
      </c>
      <c r="P215" s="22" t="s">
        <v>64</v>
      </c>
      <c r="Q215" s="22" t="s">
        <v>655</v>
      </c>
      <c r="R215" s="58"/>
      <c r="S215" s="193"/>
      <c r="U215" s="10"/>
    </row>
    <row r="216" spans="5:21" ht="60.75" customHeight="1">
      <c r="E216" s="24"/>
      <c r="F216" s="20" t="s">
        <v>25</v>
      </c>
      <c r="G216" s="22" t="s">
        <v>270</v>
      </c>
      <c r="H216" s="21" t="s">
        <v>194</v>
      </c>
      <c r="I216" s="22" t="s">
        <v>288</v>
      </c>
      <c r="J216" s="22" t="s">
        <v>535</v>
      </c>
      <c r="K216" s="22" t="s">
        <v>285</v>
      </c>
      <c r="L216" s="22" t="s">
        <v>287</v>
      </c>
      <c r="M216" s="65">
        <v>368.5</v>
      </c>
      <c r="N216" s="22" t="s">
        <v>7</v>
      </c>
      <c r="O216" s="22" t="s">
        <v>536</v>
      </c>
      <c r="P216" s="22" t="s">
        <v>294</v>
      </c>
      <c r="Q216" s="22" t="s">
        <v>485</v>
      </c>
      <c r="R216" s="58"/>
      <c r="S216" s="193"/>
      <c r="U216" s="10"/>
    </row>
    <row r="217" spans="5:21" ht="60.75" customHeight="1">
      <c r="E217" s="168"/>
      <c r="F217" s="20" t="s">
        <v>25</v>
      </c>
      <c r="G217" s="28" t="s">
        <v>18</v>
      </c>
      <c r="H217" s="21" t="s">
        <v>560</v>
      </c>
      <c r="I217" s="66" t="s">
        <v>561</v>
      </c>
      <c r="J217" s="22" t="s">
        <v>710</v>
      </c>
      <c r="K217" s="22" t="s">
        <v>230</v>
      </c>
      <c r="L217" s="22" t="s">
        <v>562</v>
      </c>
      <c r="M217" s="31">
        <v>3.6</v>
      </c>
      <c r="N217" s="21" t="s">
        <v>7</v>
      </c>
      <c r="O217" s="22" t="s">
        <v>711</v>
      </c>
      <c r="P217" s="22" t="s">
        <v>108</v>
      </c>
      <c r="Q217" s="21" t="s">
        <v>485</v>
      </c>
      <c r="R217" s="58"/>
      <c r="S217" s="193"/>
      <c r="U217" s="10"/>
    </row>
    <row r="218" spans="5:21" ht="44.25" customHeight="1">
      <c r="E218" s="24"/>
      <c r="F218" s="20" t="s">
        <v>656</v>
      </c>
      <c r="G218" s="21" t="s">
        <v>19</v>
      </c>
      <c r="H218" s="22" t="s">
        <v>720</v>
      </c>
      <c r="I218" s="22" t="s">
        <v>657</v>
      </c>
      <c r="J218" s="22" t="s">
        <v>721</v>
      </c>
      <c r="K218" s="22" t="s">
        <v>230</v>
      </c>
      <c r="L218" s="22" t="s">
        <v>342</v>
      </c>
      <c r="M218" s="30">
        <v>23.5</v>
      </c>
      <c r="N218" s="21" t="s">
        <v>7</v>
      </c>
      <c r="O218" s="22" t="s">
        <v>719</v>
      </c>
      <c r="P218" s="22" t="s">
        <v>64</v>
      </c>
      <c r="Q218" s="21" t="s">
        <v>658</v>
      </c>
      <c r="R218" s="58"/>
      <c r="S218" s="193"/>
      <c r="U218" s="10"/>
    </row>
    <row r="219" spans="5:21" ht="40.5" customHeight="1">
      <c r="E219" s="24"/>
      <c r="F219" s="20" t="s">
        <v>25</v>
      </c>
      <c r="G219" s="28" t="s">
        <v>18</v>
      </c>
      <c r="H219" s="22" t="s">
        <v>723</v>
      </c>
      <c r="I219" s="68" t="s">
        <v>659</v>
      </c>
      <c r="J219" s="22" t="s">
        <v>724</v>
      </c>
      <c r="K219" s="22" t="s">
        <v>230</v>
      </c>
      <c r="L219" s="22" t="s">
        <v>642</v>
      </c>
      <c r="M219" s="31">
        <v>0.51</v>
      </c>
      <c r="N219" s="22" t="s">
        <v>7</v>
      </c>
      <c r="O219" s="22" t="s">
        <v>722</v>
      </c>
      <c r="P219" s="22" t="s">
        <v>660</v>
      </c>
      <c r="Q219" s="22" t="s">
        <v>661</v>
      </c>
      <c r="R219" s="58"/>
      <c r="S219" s="193"/>
      <c r="U219" s="10"/>
    </row>
    <row r="220" spans="5:21" ht="40.5" customHeight="1">
      <c r="E220" s="168"/>
      <c r="F220" s="20" t="s">
        <v>25</v>
      </c>
      <c r="G220" s="28" t="s">
        <v>18</v>
      </c>
      <c r="H220" s="22" t="s">
        <v>1436</v>
      </c>
      <c r="I220" s="22" t="s">
        <v>230</v>
      </c>
      <c r="J220" s="22" t="s">
        <v>1437</v>
      </c>
      <c r="K220" s="22" t="s">
        <v>230</v>
      </c>
      <c r="L220" s="22" t="s">
        <v>265</v>
      </c>
      <c r="M220" s="76" t="s">
        <v>117</v>
      </c>
      <c r="N220" s="22" t="s">
        <v>7</v>
      </c>
      <c r="O220" s="22" t="s">
        <v>1435</v>
      </c>
      <c r="P220" s="22" t="s">
        <v>1438</v>
      </c>
      <c r="Q220" s="22" t="s">
        <v>487</v>
      </c>
      <c r="R220" s="58"/>
      <c r="S220" s="193"/>
      <c r="U220" s="10"/>
    </row>
    <row r="221" spans="5:21" ht="44.25" customHeight="1">
      <c r="E221" s="24"/>
      <c r="F221" s="20" t="s">
        <v>206</v>
      </c>
      <c r="G221" s="28" t="s">
        <v>18</v>
      </c>
      <c r="H221" s="21" t="s">
        <v>537</v>
      </c>
      <c r="I221" s="22" t="s">
        <v>538</v>
      </c>
      <c r="J221" s="22" t="s">
        <v>488</v>
      </c>
      <c r="K221" s="22" t="s">
        <v>539</v>
      </c>
      <c r="L221" s="22" t="s">
        <v>273</v>
      </c>
      <c r="M221" s="76" t="s">
        <v>117</v>
      </c>
      <c r="N221" s="22" t="s">
        <v>7</v>
      </c>
      <c r="O221" s="22" t="s">
        <v>712</v>
      </c>
      <c r="P221" s="22" t="s">
        <v>410</v>
      </c>
      <c r="Q221" s="22" t="s">
        <v>487</v>
      </c>
      <c r="R221" s="58"/>
      <c r="S221" s="193"/>
      <c r="U221" s="10"/>
    </row>
    <row r="222" spans="5:21" ht="60.75" customHeight="1">
      <c r="E222" s="168"/>
      <c r="F222" s="20" t="s">
        <v>25</v>
      </c>
      <c r="G222" s="28" t="s">
        <v>18</v>
      </c>
      <c r="H222" s="21" t="s">
        <v>1432</v>
      </c>
      <c r="I222" s="22" t="s">
        <v>230</v>
      </c>
      <c r="J222" s="22" t="s">
        <v>1433</v>
      </c>
      <c r="K222" s="22" t="s">
        <v>230</v>
      </c>
      <c r="L222" s="22" t="s">
        <v>302</v>
      </c>
      <c r="M222" s="76" t="s">
        <v>117</v>
      </c>
      <c r="N222" s="22" t="s">
        <v>7</v>
      </c>
      <c r="O222" s="22" t="s">
        <v>1434</v>
      </c>
      <c r="P222" s="22" t="s">
        <v>1431</v>
      </c>
      <c r="Q222" s="22" t="s">
        <v>487</v>
      </c>
      <c r="R222" s="58"/>
      <c r="S222" s="193"/>
      <c r="U222" s="10"/>
    </row>
    <row r="223" spans="5:21" ht="60.75" customHeight="1">
      <c r="E223" s="24"/>
      <c r="F223" s="20" t="s">
        <v>476</v>
      </c>
      <c r="G223" s="21" t="s">
        <v>19</v>
      </c>
      <c r="H223" s="21" t="s">
        <v>230</v>
      </c>
      <c r="I223" s="22" t="s">
        <v>230</v>
      </c>
      <c r="J223" s="22" t="s">
        <v>489</v>
      </c>
      <c r="K223" s="22" t="s">
        <v>540</v>
      </c>
      <c r="L223" s="22" t="s">
        <v>479</v>
      </c>
      <c r="M223" s="65">
        <v>148</v>
      </c>
      <c r="N223" s="22" t="s">
        <v>106</v>
      </c>
      <c r="O223" s="22" t="s">
        <v>541</v>
      </c>
      <c r="P223" s="22" t="s">
        <v>186</v>
      </c>
      <c r="Q223" s="22" t="s">
        <v>84</v>
      </c>
      <c r="R223" s="58"/>
      <c r="S223" s="193"/>
      <c r="U223" s="10"/>
    </row>
    <row r="224" spans="5:21" ht="60.75" customHeight="1">
      <c r="E224" s="24"/>
      <c r="F224" s="20" t="s">
        <v>563</v>
      </c>
      <c r="G224" s="28" t="s">
        <v>18</v>
      </c>
      <c r="H224" s="21" t="s">
        <v>564</v>
      </c>
      <c r="I224" s="22" t="s">
        <v>230</v>
      </c>
      <c r="J224" s="22" t="s">
        <v>230</v>
      </c>
      <c r="K224" s="22" t="s">
        <v>230</v>
      </c>
      <c r="L224" s="22" t="s">
        <v>501</v>
      </c>
      <c r="M224" s="31">
        <v>15</v>
      </c>
      <c r="N224" s="21" t="s">
        <v>7</v>
      </c>
      <c r="O224" s="22" t="s">
        <v>713</v>
      </c>
      <c r="P224" s="22" t="s">
        <v>565</v>
      </c>
      <c r="Q224" s="21" t="s">
        <v>84</v>
      </c>
      <c r="R224" s="58"/>
      <c r="S224" s="193"/>
      <c r="U224" s="10"/>
    </row>
    <row r="225" spans="5:21" ht="60.75" customHeight="1">
      <c r="E225" s="24"/>
      <c r="F225" s="20" t="s">
        <v>566</v>
      </c>
      <c r="G225" s="28" t="s">
        <v>18</v>
      </c>
      <c r="H225" s="21" t="s">
        <v>491</v>
      </c>
      <c r="I225" s="22" t="s">
        <v>567</v>
      </c>
      <c r="J225" s="22" t="s">
        <v>230</v>
      </c>
      <c r="K225" s="22" t="s">
        <v>230</v>
      </c>
      <c r="L225" s="22" t="s">
        <v>467</v>
      </c>
      <c r="M225" s="76" t="s">
        <v>117</v>
      </c>
      <c r="N225" s="21" t="s">
        <v>7</v>
      </c>
      <c r="O225" s="22" t="s">
        <v>714</v>
      </c>
      <c r="P225" s="22" t="s">
        <v>64</v>
      </c>
      <c r="Q225" s="21" t="s">
        <v>486</v>
      </c>
      <c r="R225" s="58"/>
      <c r="S225" s="193"/>
      <c r="U225" s="10"/>
    </row>
    <row r="226" spans="5:21" ht="40.5" customHeight="1">
      <c r="E226" s="24"/>
      <c r="F226" s="20" t="s">
        <v>217</v>
      </c>
      <c r="G226" s="9" t="s">
        <v>19</v>
      </c>
      <c r="H226" s="9" t="s">
        <v>29</v>
      </c>
      <c r="I226" s="18" t="s">
        <v>247</v>
      </c>
      <c r="J226" s="18" t="s">
        <v>416</v>
      </c>
      <c r="K226" s="18" t="s">
        <v>230</v>
      </c>
      <c r="L226" s="18" t="s">
        <v>417</v>
      </c>
      <c r="M226" s="30">
        <v>1</v>
      </c>
      <c r="N226" s="21" t="s">
        <v>7</v>
      </c>
      <c r="O226" s="22" t="s">
        <v>419</v>
      </c>
      <c r="P226" s="22" t="s">
        <v>418</v>
      </c>
      <c r="Q226" s="21" t="s">
        <v>486</v>
      </c>
      <c r="R226" s="58"/>
      <c r="S226" s="193"/>
      <c r="U226" s="10"/>
    </row>
    <row r="227" spans="5:21" ht="78" customHeight="1">
      <c r="E227" s="24"/>
      <c r="F227" s="20" t="s">
        <v>196</v>
      </c>
      <c r="G227" s="9" t="s">
        <v>290</v>
      </c>
      <c r="H227" s="9" t="s">
        <v>299</v>
      </c>
      <c r="I227" s="18" t="s">
        <v>230</v>
      </c>
      <c r="J227" s="18" t="s">
        <v>301</v>
      </c>
      <c r="K227" s="18" t="s">
        <v>300</v>
      </c>
      <c r="L227" s="18" t="s">
        <v>302</v>
      </c>
      <c r="M227" s="30">
        <v>400</v>
      </c>
      <c r="N227" s="21" t="s">
        <v>7</v>
      </c>
      <c r="O227" s="22" t="s">
        <v>303</v>
      </c>
      <c r="P227" s="22" t="s">
        <v>294</v>
      </c>
      <c r="Q227" s="21" t="s">
        <v>298</v>
      </c>
      <c r="R227" s="58"/>
      <c r="S227" s="193"/>
      <c r="U227" s="10"/>
    </row>
    <row r="228" spans="5:21" ht="19.5" customHeight="1">
      <c r="E228" s="8"/>
      <c r="F228" s="8"/>
      <c r="G228" s="8"/>
      <c r="H228" s="8"/>
      <c r="I228" s="3"/>
      <c r="J228" s="8"/>
      <c r="K228" s="3"/>
      <c r="L228" s="8"/>
      <c r="M228" s="8"/>
      <c r="N228" s="8"/>
      <c r="O228" s="62"/>
      <c r="P228" s="62"/>
      <c r="Q228" s="8"/>
      <c r="R228" s="11"/>
      <c r="U228" s="10"/>
    </row>
    <row r="229" spans="5:21" ht="19.5" customHeight="1">
      <c r="E229" s="8"/>
      <c r="F229" s="8"/>
      <c r="G229" s="8"/>
      <c r="H229" s="8"/>
      <c r="I229" s="3"/>
      <c r="J229" s="8"/>
      <c r="K229" s="3"/>
      <c r="L229" s="8"/>
      <c r="M229" s="8"/>
      <c r="N229" s="8"/>
      <c r="O229" s="62"/>
      <c r="P229" s="62"/>
      <c r="Q229" s="8"/>
      <c r="R229" s="11"/>
      <c r="U229" s="10"/>
    </row>
    <row r="230" spans="5:21" ht="19.5" customHeight="1">
      <c r="E230" s="38" t="s">
        <v>376</v>
      </c>
      <c r="F230" s="38"/>
      <c r="G230" s="8"/>
      <c r="H230" s="8"/>
      <c r="I230" s="3"/>
      <c r="J230" s="8"/>
      <c r="K230" s="3"/>
      <c r="L230" s="8"/>
      <c r="M230" s="8"/>
      <c r="N230" s="8"/>
      <c r="O230" s="62"/>
      <c r="P230" s="62"/>
      <c r="Q230" s="8"/>
      <c r="R230" s="11"/>
      <c r="U230" s="10"/>
    </row>
    <row r="231" spans="5:21" ht="19.5" customHeight="1">
      <c r="E231" s="8"/>
      <c r="F231" s="8"/>
      <c r="G231" s="8"/>
      <c r="H231" s="8"/>
      <c r="I231" s="3"/>
      <c r="J231" s="8"/>
      <c r="K231" s="3"/>
      <c r="L231" s="8"/>
      <c r="M231" s="8"/>
      <c r="N231" s="8"/>
      <c r="O231" s="62"/>
      <c r="P231" s="62"/>
      <c r="Q231" s="8"/>
      <c r="R231" s="11"/>
      <c r="U231" s="10"/>
    </row>
    <row r="232" spans="5:21" ht="51" customHeight="1">
      <c r="E232" s="24"/>
      <c r="F232" s="29" t="s">
        <v>277</v>
      </c>
      <c r="G232" s="28" t="s">
        <v>18</v>
      </c>
      <c r="H232" s="9" t="s">
        <v>197</v>
      </c>
      <c r="I232" s="18" t="s">
        <v>276</v>
      </c>
      <c r="J232" s="18" t="s">
        <v>230</v>
      </c>
      <c r="K232" s="18" t="s">
        <v>230</v>
      </c>
      <c r="L232" s="18" t="s">
        <v>273</v>
      </c>
      <c r="M232" s="31">
        <v>681</v>
      </c>
      <c r="N232" s="21" t="s">
        <v>7</v>
      </c>
      <c r="O232" s="18" t="s">
        <v>908</v>
      </c>
      <c r="P232" s="18" t="s">
        <v>274</v>
      </c>
      <c r="Q232" s="9" t="s">
        <v>275</v>
      </c>
      <c r="R232" s="58"/>
      <c r="S232" s="193"/>
      <c r="U232" s="10"/>
    </row>
    <row r="233" spans="5:21" ht="60.75" customHeight="1">
      <c r="E233" s="24"/>
      <c r="F233" s="12" t="s">
        <v>25</v>
      </c>
      <c r="G233" s="9" t="s">
        <v>290</v>
      </c>
      <c r="H233" s="9" t="s">
        <v>421</v>
      </c>
      <c r="I233" s="18" t="s">
        <v>422</v>
      </c>
      <c r="J233" s="18" t="s">
        <v>423</v>
      </c>
      <c r="K233" s="18" t="s">
        <v>230</v>
      </c>
      <c r="L233" s="18" t="s">
        <v>417</v>
      </c>
      <c r="M233" s="30" t="s">
        <v>117</v>
      </c>
      <c r="N233" s="21" t="s">
        <v>7</v>
      </c>
      <c r="O233" s="18" t="s">
        <v>424</v>
      </c>
      <c r="P233" s="18" t="s">
        <v>418</v>
      </c>
      <c r="Q233" s="9" t="s">
        <v>228</v>
      </c>
      <c r="R233" s="58"/>
      <c r="S233" s="193"/>
      <c r="U233" s="10"/>
    </row>
    <row r="234" spans="5:21" ht="67.5" customHeight="1">
      <c r="E234" s="24"/>
      <c r="F234" s="12" t="s">
        <v>25</v>
      </c>
      <c r="G234" s="28" t="s">
        <v>18</v>
      </c>
      <c r="H234" s="9" t="s">
        <v>431</v>
      </c>
      <c r="I234" s="18" t="s">
        <v>230</v>
      </c>
      <c r="J234" s="18" t="s">
        <v>432</v>
      </c>
      <c r="K234" s="18" t="s">
        <v>230</v>
      </c>
      <c r="L234" s="18" t="s">
        <v>433</v>
      </c>
      <c r="M234" s="31">
        <v>1</v>
      </c>
      <c r="N234" s="21" t="s">
        <v>7</v>
      </c>
      <c r="O234" s="18" t="s">
        <v>434</v>
      </c>
      <c r="P234" s="18" t="s">
        <v>435</v>
      </c>
      <c r="Q234" s="9" t="s">
        <v>228</v>
      </c>
      <c r="R234" s="58"/>
      <c r="S234" s="193"/>
      <c r="U234" s="10"/>
    </row>
    <row r="235" spans="5:21" ht="60.75" customHeight="1">
      <c r="E235" s="24"/>
      <c r="F235" s="12" t="s">
        <v>25</v>
      </c>
      <c r="G235" s="9" t="s">
        <v>270</v>
      </c>
      <c r="H235" s="9" t="s">
        <v>188</v>
      </c>
      <c r="I235" s="18" t="s">
        <v>268</v>
      </c>
      <c r="J235" s="18" t="s">
        <v>187</v>
      </c>
      <c r="K235" s="18" t="s">
        <v>230</v>
      </c>
      <c r="L235" s="18" t="s">
        <v>269</v>
      </c>
      <c r="M235" s="30">
        <v>360</v>
      </c>
      <c r="N235" s="21" t="s">
        <v>7</v>
      </c>
      <c r="O235" s="18" t="s">
        <v>272</v>
      </c>
      <c r="P235" s="18" t="s">
        <v>271</v>
      </c>
      <c r="Q235" s="9" t="s">
        <v>228</v>
      </c>
      <c r="R235" s="58"/>
      <c r="S235" s="193"/>
      <c r="U235" s="10"/>
    </row>
    <row r="236" spans="5:21" ht="60.75" customHeight="1">
      <c r="E236" s="24"/>
      <c r="F236" s="12" t="s">
        <v>25</v>
      </c>
      <c r="G236" s="9" t="s">
        <v>290</v>
      </c>
      <c r="H236" s="9" t="s">
        <v>278</v>
      </c>
      <c r="I236" s="18" t="s">
        <v>280</v>
      </c>
      <c r="J236" s="18" t="s">
        <v>189</v>
      </c>
      <c r="K236" s="18" t="s">
        <v>279</v>
      </c>
      <c r="L236" s="18" t="s">
        <v>273</v>
      </c>
      <c r="M236" s="30">
        <v>2750</v>
      </c>
      <c r="N236" s="9" t="s">
        <v>7</v>
      </c>
      <c r="O236" s="18" t="s">
        <v>282</v>
      </c>
      <c r="P236" s="18" t="s">
        <v>281</v>
      </c>
      <c r="Q236" s="9" t="s">
        <v>228</v>
      </c>
      <c r="R236" s="58"/>
      <c r="S236" s="193"/>
      <c r="U236" s="10"/>
    </row>
    <row r="237" spans="5:21" ht="60.75" customHeight="1">
      <c r="E237" s="24"/>
      <c r="F237" s="20" t="s">
        <v>196</v>
      </c>
      <c r="G237" s="9" t="s">
        <v>19</v>
      </c>
      <c r="H237" s="9" t="s">
        <v>194</v>
      </c>
      <c r="I237" s="18" t="s">
        <v>288</v>
      </c>
      <c r="J237" s="18" t="s">
        <v>195</v>
      </c>
      <c r="K237" s="18" t="s">
        <v>285</v>
      </c>
      <c r="L237" s="18" t="s">
        <v>287</v>
      </c>
      <c r="M237" s="30" t="s">
        <v>117</v>
      </c>
      <c r="N237" s="9" t="s">
        <v>7</v>
      </c>
      <c r="O237" s="18" t="s">
        <v>289</v>
      </c>
      <c r="P237" s="18" t="s">
        <v>294</v>
      </c>
      <c r="Q237" s="9" t="s">
        <v>193</v>
      </c>
      <c r="R237" s="58"/>
      <c r="S237" s="193"/>
      <c r="U237" s="10"/>
    </row>
    <row r="238" spans="5:21" ht="82.5" customHeight="1">
      <c r="E238" s="24"/>
      <c r="F238" s="12" t="s">
        <v>25</v>
      </c>
      <c r="G238" s="28" t="s">
        <v>18</v>
      </c>
      <c r="H238" s="9" t="s">
        <v>191</v>
      </c>
      <c r="I238" s="18" t="s">
        <v>230</v>
      </c>
      <c r="J238" s="18" t="s">
        <v>190</v>
      </c>
      <c r="K238" s="18" t="s">
        <v>230</v>
      </c>
      <c r="L238" s="18" t="s">
        <v>286</v>
      </c>
      <c r="M238" s="31">
        <v>18</v>
      </c>
      <c r="N238" s="9" t="s">
        <v>7</v>
      </c>
      <c r="O238" s="18" t="s">
        <v>283</v>
      </c>
      <c r="P238" s="18" t="s">
        <v>284</v>
      </c>
      <c r="Q238" s="9" t="s">
        <v>199</v>
      </c>
      <c r="R238" s="58"/>
      <c r="S238" s="193"/>
      <c r="U238" s="10"/>
    </row>
    <row r="239" spans="5:21" ht="60.75" customHeight="1">
      <c r="E239" s="24"/>
      <c r="F239" s="12" t="s">
        <v>25</v>
      </c>
      <c r="G239" s="28" t="s">
        <v>18</v>
      </c>
      <c r="H239" s="9" t="s">
        <v>113</v>
      </c>
      <c r="I239" s="18" t="s">
        <v>307</v>
      </c>
      <c r="J239" s="18" t="s">
        <v>198</v>
      </c>
      <c r="K239" s="18" t="s">
        <v>230</v>
      </c>
      <c r="L239" s="18" t="s">
        <v>309</v>
      </c>
      <c r="M239" s="31">
        <v>4.8499999999999996</v>
      </c>
      <c r="N239" s="9" t="s">
        <v>7</v>
      </c>
      <c r="O239" s="18" t="s">
        <v>425</v>
      </c>
      <c r="P239" s="18" t="s">
        <v>308</v>
      </c>
      <c r="Q239" s="9" t="s">
        <v>199</v>
      </c>
      <c r="R239" s="58"/>
      <c r="S239" s="193"/>
      <c r="U239" s="10"/>
    </row>
    <row r="240" spans="5:21" ht="71.25" customHeight="1">
      <c r="E240" s="24"/>
      <c r="F240" s="12" t="s">
        <v>138</v>
      </c>
      <c r="G240" s="28" t="s">
        <v>18</v>
      </c>
      <c r="H240" s="9" t="s">
        <v>427</v>
      </c>
      <c r="I240" s="18" t="s">
        <v>230</v>
      </c>
      <c r="J240" s="18" t="s">
        <v>428</v>
      </c>
      <c r="K240" s="18" t="s">
        <v>230</v>
      </c>
      <c r="L240" s="18" t="s">
        <v>417</v>
      </c>
      <c r="M240" s="76" t="s">
        <v>117</v>
      </c>
      <c r="N240" s="21" t="s">
        <v>7</v>
      </c>
      <c r="O240" s="18" t="s">
        <v>429</v>
      </c>
      <c r="P240" s="18" t="s">
        <v>430</v>
      </c>
      <c r="Q240" s="9" t="s">
        <v>426</v>
      </c>
      <c r="R240" s="58"/>
      <c r="S240" s="193"/>
      <c r="U240" s="10"/>
    </row>
    <row r="241" spans="5:21" ht="93" customHeight="1">
      <c r="E241" s="24"/>
      <c r="F241" s="12" t="s">
        <v>291</v>
      </c>
      <c r="G241" s="9" t="s">
        <v>290</v>
      </c>
      <c r="H241" s="9" t="s">
        <v>295</v>
      </c>
      <c r="I241" s="18" t="s">
        <v>292</v>
      </c>
      <c r="J241" s="18" t="s">
        <v>192</v>
      </c>
      <c r="K241" s="18" t="s">
        <v>230</v>
      </c>
      <c r="L241" s="18" t="s">
        <v>293</v>
      </c>
      <c r="M241" s="30" t="s">
        <v>117</v>
      </c>
      <c r="N241" s="9" t="s">
        <v>7</v>
      </c>
      <c r="O241" s="18" t="s">
        <v>296</v>
      </c>
      <c r="P241" s="18" t="s">
        <v>294</v>
      </c>
      <c r="Q241" s="9" t="s">
        <v>297</v>
      </c>
      <c r="R241" s="58"/>
      <c r="S241" s="193"/>
      <c r="T241" s="194"/>
      <c r="U241" s="10"/>
    </row>
    <row r="242" spans="5:21" ht="60.75" customHeight="1">
      <c r="E242" s="24"/>
      <c r="F242" s="12" t="s">
        <v>33</v>
      </c>
      <c r="G242" s="28" t="s">
        <v>18</v>
      </c>
      <c r="H242" s="9" t="s">
        <v>436</v>
      </c>
      <c r="I242" s="18" t="s">
        <v>230</v>
      </c>
      <c r="J242" s="18" t="s">
        <v>437</v>
      </c>
      <c r="K242" s="18" t="s">
        <v>245</v>
      </c>
      <c r="L242" s="18" t="s">
        <v>36</v>
      </c>
      <c r="M242" s="76" t="s">
        <v>117</v>
      </c>
      <c r="N242" s="18" t="s">
        <v>230</v>
      </c>
      <c r="O242" s="18" t="s">
        <v>438</v>
      </c>
      <c r="P242" s="18" t="s">
        <v>237</v>
      </c>
      <c r="Q242" s="9" t="s">
        <v>200</v>
      </c>
      <c r="R242" s="58"/>
      <c r="S242" s="193"/>
      <c r="U242" s="10"/>
    </row>
    <row r="243" spans="5:21" ht="60.75" customHeight="1">
      <c r="E243" s="24"/>
      <c r="F243" s="20" t="s">
        <v>0</v>
      </c>
      <c r="G243" s="9" t="s">
        <v>19</v>
      </c>
      <c r="H243" s="9" t="s">
        <v>164</v>
      </c>
      <c r="I243" s="18" t="s">
        <v>310</v>
      </c>
      <c r="J243" s="18" t="s">
        <v>230</v>
      </c>
      <c r="K243" s="18" t="s">
        <v>230</v>
      </c>
      <c r="L243" s="22" t="s">
        <v>324</v>
      </c>
      <c r="M243" s="30">
        <v>2.2999999999999998</v>
      </c>
      <c r="N243" s="9" t="s">
        <v>7</v>
      </c>
      <c r="O243" s="18" t="s">
        <v>313</v>
      </c>
      <c r="P243" s="18" t="s">
        <v>64</v>
      </c>
      <c r="Q243" s="9" t="s">
        <v>200</v>
      </c>
      <c r="R243" s="58"/>
      <c r="S243" s="193"/>
      <c r="U243" s="10"/>
    </row>
    <row r="244" spans="5:21" ht="102.75" customHeight="1">
      <c r="E244" s="24"/>
      <c r="F244" s="29" t="s">
        <v>277</v>
      </c>
      <c r="G244" s="28" t="s">
        <v>18</v>
      </c>
      <c r="H244" s="9" t="s">
        <v>314</v>
      </c>
      <c r="I244" s="18" t="s">
        <v>315</v>
      </c>
      <c r="J244" s="18" t="s">
        <v>230</v>
      </c>
      <c r="K244" s="18" t="s">
        <v>230</v>
      </c>
      <c r="L244" s="18" t="s">
        <v>273</v>
      </c>
      <c r="M244" s="31">
        <f>457.4555433+299.9557383+694.906185+63.5939547+676.460748</f>
        <v>2192.3721692999998</v>
      </c>
      <c r="N244" s="9" t="s">
        <v>7</v>
      </c>
      <c r="O244" s="18" t="s">
        <v>328</v>
      </c>
      <c r="P244" s="18" t="s">
        <v>274</v>
      </c>
      <c r="Q244" s="9" t="s">
        <v>201</v>
      </c>
      <c r="R244" s="58"/>
      <c r="S244" s="193"/>
      <c r="U244" s="10"/>
    </row>
    <row r="245" spans="5:21" ht="60.75" customHeight="1">
      <c r="E245" s="24"/>
      <c r="F245" s="29" t="s">
        <v>325</v>
      </c>
      <c r="G245" s="28" t="s">
        <v>18</v>
      </c>
      <c r="H245" s="9" t="s">
        <v>314</v>
      </c>
      <c r="I245" s="18" t="s">
        <v>315</v>
      </c>
      <c r="J245" s="18" t="s">
        <v>230</v>
      </c>
      <c r="K245" s="18" t="s">
        <v>230</v>
      </c>
      <c r="L245" s="18" t="s">
        <v>273</v>
      </c>
      <c r="M245" s="31">
        <v>2029.2</v>
      </c>
      <c r="N245" s="9" t="s">
        <v>7</v>
      </c>
      <c r="O245" s="18" t="s">
        <v>326</v>
      </c>
      <c r="P245" s="18" t="s">
        <v>274</v>
      </c>
      <c r="Q245" s="9" t="s">
        <v>201</v>
      </c>
      <c r="R245" s="58"/>
      <c r="S245" s="193"/>
      <c r="U245" s="10"/>
    </row>
    <row r="246" spans="5:21" ht="60.75" customHeight="1">
      <c r="E246" s="24"/>
      <c r="F246" s="29" t="s">
        <v>277</v>
      </c>
      <c r="G246" s="9" t="s">
        <v>19</v>
      </c>
      <c r="H246" s="9" t="s">
        <v>204</v>
      </c>
      <c r="I246" s="18" t="s">
        <v>230</v>
      </c>
      <c r="J246" s="18" t="s">
        <v>230</v>
      </c>
      <c r="K246" s="18" t="s">
        <v>230</v>
      </c>
      <c r="L246" s="18" t="s">
        <v>273</v>
      </c>
      <c r="M246" s="30" t="s">
        <v>117</v>
      </c>
      <c r="N246" s="9" t="s">
        <v>7</v>
      </c>
      <c r="O246" s="18" t="s">
        <v>338</v>
      </c>
      <c r="P246" s="18" t="s">
        <v>274</v>
      </c>
      <c r="Q246" s="9" t="s">
        <v>205</v>
      </c>
      <c r="R246" s="58"/>
      <c r="S246" s="193"/>
      <c r="U246" s="10"/>
    </row>
    <row r="247" spans="5:21" ht="40.5" customHeight="1">
      <c r="E247" s="24"/>
      <c r="F247" s="20" t="s">
        <v>206</v>
      </c>
      <c r="G247" s="28" t="s">
        <v>18</v>
      </c>
      <c r="H247" s="9" t="s">
        <v>188</v>
      </c>
      <c r="I247" s="18" t="s">
        <v>268</v>
      </c>
      <c r="J247" s="18" t="s">
        <v>203</v>
      </c>
      <c r="K247" s="18" t="s">
        <v>331</v>
      </c>
      <c r="L247" s="18" t="s">
        <v>273</v>
      </c>
      <c r="M247" s="76" t="s">
        <v>117</v>
      </c>
      <c r="N247" s="9" t="s">
        <v>7</v>
      </c>
      <c r="O247" s="18" t="s">
        <v>339</v>
      </c>
      <c r="P247" s="18" t="s">
        <v>274</v>
      </c>
      <c r="Q247" s="9" t="s">
        <v>207</v>
      </c>
      <c r="R247" s="58"/>
      <c r="S247" s="193"/>
      <c r="U247" s="10"/>
    </row>
    <row r="248" spans="5:21" ht="60.75" customHeight="1">
      <c r="E248" s="24"/>
      <c r="F248" s="20" t="s">
        <v>206</v>
      </c>
      <c r="G248" s="28" t="s">
        <v>18</v>
      </c>
      <c r="H248" s="9" t="s">
        <v>56</v>
      </c>
      <c r="I248" s="18" t="s">
        <v>238</v>
      </c>
      <c r="J248" s="18" t="s">
        <v>209</v>
      </c>
      <c r="K248" s="18" t="s">
        <v>233</v>
      </c>
      <c r="L248" s="18" t="s">
        <v>342</v>
      </c>
      <c r="M248" s="76" t="s">
        <v>117</v>
      </c>
      <c r="N248" s="9" t="s">
        <v>7</v>
      </c>
      <c r="O248" s="18" t="s">
        <v>343</v>
      </c>
      <c r="P248" s="18" t="s">
        <v>341</v>
      </c>
      <c r="Q248" s="9" t="s">
        <v>208</v>
      </c>
      <c r="R248" s="58"/>
      <c r="S248" s="193"/>
      <c r="U248" s="10"/>
    </row>
    <row r="249" spans="5:21" ht="60.75" customHeight="1">
      <c r="E249" s="24"/>
      <c r="F249" s="20" t="s">
        <v>25</v>
      </c>
      <c r="G249" s="28" t="s">
        <v>18</v>
      </c>
      <c r="H249" s="9" t="s">
        <v>210</v>
      </c>
      <c r="I249" s="18" t="s">
        <v>340</v>
      </c>
      <c r="J249" s="18" t="s">
        <v>344</v>
      </c>
      <c r="K249" s="18" t="s">
        <v>230</v>
      </c>
      <c r="L249" s="18" t="s">
        <v>345</v>
      </c>
      <c r="M249" s="76" t="s">
        <v>117</v>
      </c>
      <c r="N249" s="9" t="s">
        <v>7</v>
      </c>
      <c r="O249" s="18" t="s">
        <v>909</v>
      </c>
      <c r="P249" s="18" t="s">
        <v>348</v>
      </c>
      <c r="Q249" s="9" t="s">
        <v>208</v>
      </c>
      <c r="R249" s="58"/>
      <c r="S249" s="193"/>
      <c r="U249" s="10"/>
    </row>
    <row r="250" spans="5:21" ht="60.75" customHeight="1">
      <c r="E250" s="24"/>
      <c r="F250" s="29" t="s">
        <v>277</v>
      </c>
      <c r="G250" s="28" t="s">
        <v>18</v>
      </c>
      <c r="H250" s="9" t="s">
        <v>56</v>
      </c>
      <c r="I250" s="18" t="s">
        <v>238</v>
      </c>
      <c r="J250" s="18" t="s">
        <v>230</v>
      </c>
      <c r="K250" s="18" t="s">
        <v>230</v>
      </c>
      <c r="L250" s="18" t="s">
        <v>273</v>
      </c>
      <c r="M250" s="31">
        <f>1340+581.6490444+680</f>
        <v>2601.6490444000001</v>
      </c>
      <c r="N250" s="9" t="s">
        <v>7</v>
      </c>
      <c r="O250" s="18" t="s">
        <v>329</v>
      </c>
      <c r="P250" s="18" t="s">
        <v>274</v>
      </c>
      <c r="Q250" s="9" t="s">
        <v>208</v>
      </c>
      <c r="R250" s="58"/>
      <c r="S250" s="193"/>
      <c r="U250" s="10"/>
    </row>
    <row r="251" spans="5:21" ht="48.75" customHeight="1">
      <c r="E251" s="24"/>
      <c r="F251" s="12" t="s">
        <v>25</v>
      </c>
      <c r="G251" s="28" t="s">
        <v>18</v>
      </c>
      <c r="H251" s="67" t="s">
        <v>568</v>
      </c>
      <c r="I251" s="18" t="s">
        <v>569</v>
      </c>
      <c r="J251" s="18" t="s">
        <v>570</v>
      </c>
      <c r="K251" s="18" t="s">
        <v>230</v>
      </c>
      <c r="L251" s="18" t="s">
        <v>571</v>
      </c>
      <c r="M251" s="76" t="s">
        <v>117</v>
      </c>
      <c r="N251" s="9" t="s">
        <v>7</v>
      </c>
      <c r="O251" s="18" t="s">
        <v>572</v>
      </c>
      <c r="P251" s="18" t="s">
        <v>348</v>
      </c>
      <c r="Q251" s="9" t="s">
        <v>534</v>
      </c>
      <c r="R251" s="58"/>
      <c r="S251" s="193"/>
      <c r="U251" s="10"/>
    </row>
    <row r="252" spans="5:21" ht="60.75" customHeight="1">
      <c r="E252" s="24"/>
      <c r="F252" s="29" t="s">
        <v>277</v>
      </c>
      <c r="G252" s="28" t="s">
        <v>18</v>
      </c>
      <c r="H252" s="9" t="s">
        <v>202</v>
      </c>
      <c r="I252" s="18" t="s">
        <v>327</v>
      </c>
      <c r="J252" s="18" t="s">
        <v>230</v>
      </c>
      <c r="K252" s="18" t="s">
        <v>230</v>
      </c>
      <c r="L252" s="18" t="s">
        <v>273</v>
      </c>
      <c r="M252" s="31">
        <f>1552.169172+1010.830828</f>
        <v>2563</v>
      </c>
      <c r="N252" s="9" t="s">
        <v>7</v>
      </c>
      <c r="O252" s="18" t="s">
        <v>333</v>
      </c>
      <c r="P252" s="18" t="s">
        <v>274</v>
      </c>
      <c r="Q252" s="9" t="s">
        <v>213</v>
      </c>
      <c r="R252" s="58"/>
      <c r="S252" s="193"/>
      <c r="U252" s="10"/>
    </row>
    <row r="253" spans="5:21" ht="111.75" customHeight="1">
      <c r="E253" s="24"/>
      <c r="F253" s="20" t="s">
        <v>196</v>
      </c>
      <c r="G253" s="9" t="s">
        <v>290</v>
      </c>
      <c r="H253" s="9" t="s">
        <v>306</v>
      </c>
      <c r="I253" s="18" t="s">
        <v>230</v>
      </c>
      <c r="J253" s="18" t="s">
        <v>230</v>
      </c>
      <c r="K253" s="18" t="s">
        <v>230</v>
      </c>
      <c r="L253" s="18" t="s">
        <v>305</v>
      </c>
      <c r="M253" s="30">
        <v>40.500999999999998</v>
      </c>
      <c r="N253" s="9" t="s">
        <v>7</v>
      </c>
      <c r="O253" s="18" t="s">
        <v>304</v>
      </c>
      <c r="P253" s="18" t="s">
        <v>294</v>
      </c>
      <c r="Q253" s="9" t="s">
        <v>213</v>
      </c>
      <c r="R253" s="58"/>
      <c r="S253" s="206"/>
      <c r="U253" s="10"/>
    </row>
    <row r="254" spans="5:21" ht="70.5" customHeight="1">
      <c r="E254" s="24"/>
      <c r="F254" s="20" t="s">
        <v>211</v>
      </c>
      <c r="G254" s="28" t="s">
        <v>18</v>
      </c>
      <c r="H254" s="9" t="s">
        <v>212</v>
      </c>
      <c r="I254" s="18" t="s">
        <v>336</v>
      </c>
      <c r="J254" s="18" t="s">
        <v>230</v>
      </c>
      <c r="K254" s="18" t="s">
        <v>230</v>
      </c>
      <c r="L254" s="18" t="s">
        <v>335</v>
      </c>
      <c r="M254" s="31">
        <v>350</v>
      </c>
      <c r="N254" s="9" t="s">
        <v>7</v>
      </c>
      <c r="O254" s="18" t="s">
        <v>337</v>
      </c>
      <c r="P254" s="18" t="s">
        <v>334</v>
      </c>
      <c r="Q254" s="9" t="s">
        <v>213</v>
      </c>
      <c r="R254" s="58"/>
      <c r="S254" s="193"/>
      <c r="U254" s="10"/>
    </row>
    <row r="255" spans="5:21" ht="60.75" customHeight="1">
      <c r="E255" s="24"/>
      <c r="F255" s="29" t="s">
        <v>277</v>
      </c>
      <c r="G255" s="28" t="s">
        <v>18</v>
      </c>
      <c r="H255" s="9" t="s">
        <v>203</v>
      </c>
      <c r="I255" s="18" t="s">
        <v>331</v>
      </c>
      <c r="J255" s="18" t="s">
        <v>230</v>
      </c>
      <c r="K255" s="18" t="s">
        <v>230</v>
      </c>
      <c r="L255" s="18" t="s">
        <v>273</v>
      </c>
      <c r="M255" s="31">
        <f>1621.150153+417.769847</f>
        <v>2038.92</v>
      </c>
      <c r="N255" s="9" t="s">
        <v>7</v>
      </c>
      <c r="O255" s="18" t="s">
        <v>332</v>
      </c>
      <c r="P255" s="18" t="s">
        <v>274</v>
      </c>
      <c r="Q255" s="9" t="s">
        <v>330</v>
      </c>
      <c r="R255" s="58"/>
      <c r="S255" s="193"/>
      <c r="U255" s="10"/>
    </row>
    <row r="256" spans="5:21" ht="72.75" customHeight="1">
      <c r="E256" s="24"/>
      <c r="F256" s="20" t="s">
        <v>214</v>
      </c>
      <c r="G256" s="28" t="s">
        <v>18</v>
      </c>
      <c r="H256" s="9" t="s">
        <v>216</v>
      </c>
      <c r="I256" s="18" t="s">
        <v>347</v>
      </c>
      <c r="J256" s="18" t="s">
        <v>121</v>
      </c>
      <c r="K256" s="18" t="s">
        <v>230</v>
      </c>
      <c r="L256" s="18" t="s">
        <v>273</v>
      </c>
      <c r="M256" s="31">
        <v>140</v>
      </c>
      <c r="N256" s="9" t="s">
        <v>7</v>
      </c>
      <c r="O256" s="18" t="s">
        <v>399</v>
      </c>
      <c r="P256" s="18" t="s">
        <v>352</v>
      </c>
      <c r="Q256" s="9" t="s">
        <v>215</v>
      </c>
      <c r="R256" s="58"/>
      <c r="S256" s="193"/>
    </row>
    <row r="257" spans="5:21" ht="130.5" customHeight="1">
      <c r="E257" s="24"/>
      <c r="F257" s="20" t="s">
        <v>214</v>
      </c>
      <c r="G257" s="9" t="s">
        <v>290</v>
      </c>
      <c r="H257" s="9" t="s">
        <v>441</v>
      </c>
      <c r="I257" s="18" t="s">
        <v>230</v>
      </c>
      <c r="J257" s="18" t="s">
        <v>442</v>
      </c>
      <c r="K257" s="18" t="s">
        <v>230</v>
      </c>
      <c r="L257" s="18" t="s">
        <v>417</v>
      </c>
      <c r="M257" s="30">
        <v>518</v>
      </c>
      <c r="N257" s="18" t="s">
        <v>439</v>
      </c>
      <c r="O257" s="22" t="s">
        <v>440</v>
      </c>
      <c r="P257" s="18" t="s">
        <v>443</v>
      </c>
      <c r="Q257" s="9" t="s">
        <v>215</v>
      </c>
      <c r="R257" s="58"/>
      <c r="S257" s="193"/>
    </row>
    <row r="258" spans="5:21" ht="39" customHeight="1">
      <c r="E258" s="24"/>
      <c r="F258" s="20" t="s">
        <v>217</v>
      </c>
      <c r="G258" s="28" t="s">
        <v>18</v>
      </c>
      <c r="H258" s="21" t="s">
        <v>218</v>
      </c>
      <c r="I258" s="22" t="s">
        <v>230</v>
      </c>
      <c r="J258" s="22" t="s">
        <v>219</v>
      </c>
      <c r="K258" s="22" t="s">
        <v>230</v>
      </c>
      <c r="L258" s="22" t="s">
        <v>353</v>
      </c>
      <c r="M258" s="31">
        <v>7</v>
      </c>
      <c r="N258" s="9" t="s">
        <v>7</v>
      </c>
      <c r="O258" s="22" t="s">
        <v>355</v>
      </c>
      <c r="P258" s="18" t="s">
        <v>354</v>
      </c>
      <c r="Q258" s="9" t="s">
        <v>220</v>
      </c>
      <c r="R258" s="58"/>
      <c r="S258" s="193"/>
    </row>
    <row r="259" spans="5:21" ht="60.75" customHeight="1">
      <c r="E259" s="24"/>
      <c r="F259" s="20" t="s">
        <v>138</v>
      </c>
      <c r="G259" s="28" t="s">
        <v>18</v>
      </c>
      <c r="H259" s="21" t="s">
        <v>542</v>
      </c>
      <c r="I259" s="22" t="s">
        <v>543</v>
      </c>
      <c r="J259" s="22" t="s">
        <v>544</v>
      </c>
      <c r="K259" s="22" t="s">
        <v>545</v>
      </c>
      <c r="L259" s="22" t="s">
        <v>546</v>
      </c>
      <c r="M259" s="76" t="s">
        <v>117</v>
      </c>
      <c r="N259" s="9" t="s">
        <v>7</v>
      </c>
      <c r="O259" s="22" t="s">
        <v>547</v>
      </c>
      <c r="P259" s="18" t="s">
        <v>117</v>
      </c>
      <c r="Q259" s="9" t="s">
        <v>530</v>
      </c>
      <c r="R259" s="58"/>
      <c r="S259" s="193"/>
    </row>
    <row r="260" spans="5:21" ht="45.75" customHeight="1">
      <c r="E260" s="24"/>
      <c r="F260" s="20" t="s">
        <v>25</v>
      </c>
      <c r="G260" s="9" t="s">
        <v>19</v>
      </c>
      <c r="H260" s="21" t="s">
        <v>627</v>
      </c>
      <c r="I260" s="22" t="s">
        <v>230</v>
      </c>
      <c r="J260" s="22" t="s">
        <v>502</v>
      </c>
      <c r="K260" s="22" t="s">
        <v>230</v>
      </c>
      <c r="L260" s="22" t="s">
        <v>501</v>
      </c>
      <c r="M260" s="32" t="s">
        <v>117</v>
      </c>
      <c r="N260" s="9" t="s">
        <v>7</v>
      </c>
      <c r="O260" s="22" t="s">
        <v>725</v>
      </c>
      <c r="P260" s="18" t="s">
        <v>445</v>
      </c>
      <c r="Q260" s="9" t="s">
        <v>500</v>
      </c>
      <c r="R260" s="58"/>
      <c r="S260" s="193"/>
    </row>
    <row r="261" spans="5:21" ht="72.75" customHeight="1">
      <c r="E261" s="24"/>
      <c r="F261" s="20" t="s">
        <v>221</v>
      </c>
      <c r="G261" s="9" t="s">
        <v>19</v>
      </c>
      <c r="H261" s="9" t="s">
        <v>223</v>
      </c>
      <c r="I261" s="18" t="s">
        <v>357</v>
      </c>
      <c r="J261" s="18" t="s">
        <v>230</v>
      </c>
      <c r="K261" s="18" t="s">
        <v>230</v>
      </c>
      <c r="L261" s="18" t="s">
        <v>356</v>
      </c>
      <c r="M261" s="30">
        <v>43</v>
      </c>
      <c r="N261" s="9" t="s">
        <v>7</v>
      </c>
      <c r="O261" s="18" t="s">
        <v>358</v>
      </c>
      <c r="P261" s="18" t="s">
        <v>916</v>
      </c>
      <c r="Q261" s="9" t="s">
        <v>222</v>
      </c>
      <c r="R261" s="58"/>
      <c r="S261" s="193"/>
    </row>
    <row r="262" spans="5:21" ht="90" customHeight="1">
      <c r="E262" s="24"/>
      <c r="F262" s="20" t="s">
        <v>214</v>
      </c>
      <c r="G262" s="9" t="s">
        <v>396</v>
      </c>
      <c r="H262" s="9" t="s">
        <v>412</v>
      </c>
      <c r="I262" s="18" t="s">
        <v>413</v>
      </c>
      <c r="J262" s="18" t="s">
        <v>415</v>
      </c>
      <c r="K262" s="18" t="s">
        <v>230</v>
      </c>
      <c r="L262" s="18" t="s">
        <v>414</v>
      </c>
      <c r="M262" s="30">
        <v>120</v>
      </c>
      <c r="N262" s="9" t="s">
        <v>106</v>
      </c>
      <c r="O262" s="18" t="s">
        <v>910</v>
      </c>
      <c r="P262" s="18" t="s">
        <v>445</v>
      </c>
      <c r="Q262" s="9" t="s">
        <v>222</v>
      </c>
      <c r="R262" s="58"/>
      <c r="S262" s="193"/>
    </row>
    <row r="263" spans="5:21" ht="60.75" customHeight="1">
      <c r="E263" s="24"/>
      <c r="F263" s="20" t="s">
        <v>224</v>
      </c>
      <c r="G263" s="28" t="s">
        <v>18</v>
      </c>
      <c r="H263" s="9" t="s">
        <v>225</v>
      </c>
      <c r="I263" s="18" t="s">
        <v>230</v>
      </c>
      <c r="J263" s="18" t="s">
        <v>230</v>
      </c>
      <c r="K263" s="18" t="s">
        <v>230</v>
      </c>
      <c r="L263" s="18" t="s">
        <v>362</v>
      </c>
      <c r="M263" s="31">
        <v>400</v>
      </c>
      <c r="N263" s="9" t="s">
        <v>7</v>
      </c>
      <c r="O263" s="18" t="s">
        <v>364</v>
      </c>
      <c r="P263" s="18" t="s">
        <v>363</v>
      </c>
      <c r="Q263" s="9" t="s">
        <v>222</v>
      </c>
      <c r="R263" s="58"/>
      <c r="S263" s="193"/>
    </row>
    <row r="264" spans="5:21" ht="60.75" customHeight="1">
      <c r="E264" s="24"/>
      <c r="F264" s="12" t="s">
        <v>40</v>
      </c>
      <c r="G264" s="9" t="s">
        <v>19</v>
      </c>
      <c r="H264" s="9" t="s">
        <v>226</v>
      </c>
      <c r="I264" s="18" t="s">
        <v>359</v>
      </c>
      <c r="J264" s="18" t="s">
        <v>230</v>
      </c>
      <c r="K264" s="18" t="s">
        <v>230</v>
      </c>
      <c r="L264" s="18" t="s">
        <v>365</v>
      </c>
      <c r="M264" s="30">
        <v>0.44379999999999997</v>
      </c>
      <c r="N264" s="9" t="s">
        <v>7</v>
      </c>
      <c r="O264" s="18" t="s">
        <v>366</v>
      </c>
      <c r="P264" s="18" t="s">
        <v>45</v>
      </c>
      <c r="Q264" s="9" t="s">
        <v>222</v>
      </c>
      <c r="R264" s="58"/>
      <c r="S264" s="193"/>
    </row>
    <row r="265" spans="5:21" ht="36" customHeight="1">
      <c r="E265" s="24"/>
      <c r="F265" s="20" t="s">
        <v>25</v>
      </c>
      <c r="G265" s="28" t="s">
        <v>18</v>
      </c>
      <c r="H265" s="21" t="s">
        <v>498</v>
      </c>
      <c r="I265" s="22" t="s">
        <v>230</v>
      </c>
      <c r="J265" s="22" t="s">
        <v>499</v>
      </c>
      <c r="K265" s="22" t="s">
        <v>230</v>
      </c>
      <c r="L265" s="22" t="s">
        <v>335</v>
      </c>
      <c r="M265" s="76" t="s">
        <v>117</v>
      </c>
      <c r="N265" s="21" t="s">
        <v>7</v>
      </c>
      <c r="O265" s="22" t="s">
        <v>573</v>
      </c>
      <c r="P265" s="22" t="s">
        <v>418</v>
      </c>
      <c r="Q265" s="21" t="s">
        <v>497</v>
      </c>
      <c r="R265" s="58"/>
      <c r="S265" s="193"/>
    </row>
    <row r="266" spans="5:21" ht="69" customHeight="1">
      <c r="E266" s="24"/>
      <c r="F266" s="12" t="s">
        <v>25</v>
      </c>
      <c r="G266" s="28" t="s">
        <v>18</v>
      </c>
      <c r="H266" s="21" t="s">
        <v>726</v>
      </c>
      <c r="I266" s="22" t="s">
        <v>548</v>
      </c>
      <c r="J266" s="22" t="s">
        <v>549</v>
      </c>
      <c r="K266" s="22" t="s">
        <v>230</v>
      </c>
      <c r="L266" s="22" t="s">
        <v>506</v>
      </c>
      <c r="M266" s="76" t="s">
        <v>117</v>
      </c>
      <c r="N266" s="21" t="s">
        <v>230</v>
      </c>
      <c r="O266" s="22" t="s">
        <v>727</v>
      </c>
      <c r="P266" s="22" t="s">
        <v>418</v>
      </c>
      <c r="Q266" s="21" t="s">
        <v>505</v>
      </c>
      <c r="R266" s="58"/>
      <c r="S266" s="193"/>
    </row>
    <row r="267" spans="5:21" ht="60.75" customHeight="1">
      <c r="E267" s="24"/>
      <c r="F267" s="12" t="s">
        <v>138</v>
      </c>
      <c r="G267" s="9" t="s">
        <v>19</v>
      </c>
      <c r="H267" s="21" t="s">
        <v>550</v>
      </c>
      <c r="I267" s="22" t="s">
        <v>230</v>
      </c>
      <c r="J267" s="22" t="s">
        <v>551</v>
      </c>
      <c r="K267" s="22" t="s">
        <v>230</v>
      </c>
      <c r="L267" s="22" t="s">
        <v>433</v>
      </c>
      <c r="M267" s="32" t="s">
        <v>117</v>
      </c>
      <c r="N267" s="21" t="s">
        <v>7</v>
      </c>
      <c r="O267" s="22" t="s">
        <v>728</v>
      </c>
      <c r="P267" s="22" t="s">
        <v>117</v>
      </c>
      <c r="Q267" s="21" t="s">
        <v>507</v>
      </c>
      <c r="R267" s="58"/>
      <c r="S267" s="193"/>
    </row>
    <row r="268" spans="5:21" ht="60.75" customHeight="1">
      <c r="E268" s="24"/>
      <c r="F268" s="20" t="s">
        <v>10</v>
      </c>
      <c r="G268" s="9" t="s">
        <v>19</v>
      </c>
      <c r="H268" s="9" t="s">
        <v>361</v>
      </c>
      <c r="I268" s="18" t="s">
        <v>360</v>
      </c>
      <c r="J268" s="18" t="s">
        <v>230</v>
      </c>
      <c r="K268" s="18" t="s">
        <v>230</v>
      </c>
      <c r="L268" s="18" t="s">
        <v>367</v>
      </c>
      <c r="M268" s="30">
        <v>36.4</v>
      </c>
      <c r="N268" s="9" t="s">
        <v>7</v>
      </c>
      <c r="O268" s="18" t="s">
        <v>368</v>
      </c>
      <c r="P268" s="18" t="s">
        <v>64</v>
      </c>
      <c r="Q268" s="9" t="s">
        <v>227</v>
      </c>
      <c r="R268" s="58"/>
      <c r="S268" s="193"/>
    </row>
    <row r="269" spans="5:21" ht="52.5" customHeight="1">
      <c r="E269" s="24"/>
      <c r="F269" s="20" t="s">
        <v>156</v>
      </c>
      <c r="G269" s="9" t="s">
        <v>19</v>
      </c>
      <c r="H269" s="18" t="s">
        <v>230</v>
      </c>
      <c r="I269" s="18" t="s">
        <v>230</v>
      </c>
      <c r="J269" s="18" t="s">
        <v>480</v>
      </c>
      <c r="K269" s="18" t="s">
        <v>230</v>
      </c>
      <c r="L269" s="18" t="s">
        <v>481</v>
      </c>
      <c r="M269" s="30">
        <v>0.86</v>
      </c>
      <c r="N269" s="9" t="s">
        <v>7</v>
      </c>
      <c r="O269" s="18" t="s">
        <v>482</v>
      </c>
      <c r="P269" s="18" t="s">
        <v>64</v>
      </c>
      <c r="Q269" s="9" t="s">
        <v>496</v>
      </c>
      <c r="R269" s="58"/>
      <c r="S269" s="193"/>
    </row>
    <row r="270" spans="5:21" s="19" customFormat="1" ht="45" customHeight="1">
      <c r="E270" s="24"/>
      <c r="F270" s="20" t="s">
        <v>156</v>
      </c>
      <c r="G270" s="28" t="s">
        <v>18</v>
      </c>
      <c r="H270" s="21" t="s">
        <v>157</v>
      </c>
      <c r="I270" s="22" t="s">
        <v>178</v>
      </c>
      <c r="J270" s="22" t="s">
        <v>177</v>
      </c>
      <c r="K270" s="22"/>
      <c r="L270" s="22" t="s">
        <v>320</v>
      </c>
      <c r="M270" s="31">
        <v>0.4</v>
      </c>
      <c r="N270" s="21" t="s">
        <v>7</v>
      </c>
      <c r="O270" s="22" t="s">
        <v>468</v>
      </c>
      <c r="P270" s="22" t="s">
        <v>186</v>
      </c>
      <c r="Q270" s="21" t="s">
        <v>158</v>
      </c>
      <c r="R270" s="58"/>
      <c r="S270" s="204"/>
      <c r="T270" s="207"/>
      <c r="U270" s="121"/>
    </row>
    <row r="271" spans="5:21" s="19" customFormat="1" ht="71.25" customHeight="1">
      <c r="E271" s="24"/>
      <c r="F271" s="12" t="s">
        <v>40</v>
      </c>
      <c r="G271" s="9" t="s">
        <v>19</v>
      </c>
      <c r="H271" s="21" t="s">
        <v>159</v>
      </c>
      <c r="I271" s="22" t="s">
        <v>179</v>
      </c>
      <c r="J271" s="18" t="s">
        <v>230</v>
      </c>
      <c r="K271" s="18" t="s">
        <v>230</v>
      </c>
      <c r="L271" s="22" t="s">
        <v>321</v>
      </c>
      <c r="M271" s="32">
        <v>13.27</v>
      </c>
      <c r="N271" s="21" t="s">
        <v>7</v>
      </c>
      <c r="O271" s="22" t="s">
        <v>180</v>
      </c>
      <c r="P271" s="18" t="s">
        <v>45</v>
      </c>
      <c r="Q271" s="21" t="s">
        <v>160</v>
      </c>
      <c r="R271" s="58"/>
      <c r="S271" s="204"/>
      <c r="T271" s="207"/>
      <c r="U271" s="121"/>
    </row>
    <row r="272" spans="5:21" s="19" customFormat="1" ht="60.75" customHeight="1">
      <c r="E272" s="24"/>
      <c r="F272" s="12" t="s">
        <v>0</v>
      </c>
      <c r="G272" s="28" t="s">
        <v>18</v>
      </c>
      <c r="H272" s="21" t="s">
        <v>161</v>
      </c>
      <c r="I272" s="22" t="s">
        <v>181</v>
      </c>
      <c r="J272" s="18" t="s">
        <v>230</v>
      </c>
      <c r="K272" s="18" t="s">
        <v>230</v>
      </c>
      <c r="L272" s="22" t="s">
        <v>322</v>
      </c>
      <c r="M272" s="31">
        <v>5</v>
      </c>
      <c r="N272" s="21" t="s">
        <v>7</v>
      </c>
      <c r="O272" s="22" t="s">
        <v>182</v>
      </c>
      <c r="P272" s="18" t="s">
        <v>64</v>
      </c>
      <c r="Q272" s="21" t="s">
        <v>162</v>
      </c>
      <c r="R272" s="58"/>
      <c r="S272" s="204"/>
      <c r="T272" s="207"/>
      <c r="U272" s="121"/>
    </row>
    <row r="273" spans="5:21" ht="60.75" customHeight="1">
      <c r="E273" s="24"/>
      <c r="F273" s="20" t="s">
        <v>25</v>
      </c>
      <c r="G273" s="9" t="s">
        <v>19</v>
      </c>
      <c r="H273" s="9" t="s">
        <v>493</v>
      </c>
      <c r="I273" s="18" t="s">
        <v>230</v>
      </c>
      <c r="J273" s="18" t="s">
        <v>494</v>
      </c>
      <c r="K273" s="18" t="s">
        <v>230</v>
      </c>
      <c r="L273" s="22" t="s">
        <v>574</v>
      </c>
      <c r="M273" s="30">
        <v>400</v>
      </c>
      <c r="N273" s="21" t="s">
        <v>7</v>
      </c>
      <c r="O273" s="22" t="s">
        <v>729</v>
      </c>
      <c r="P273" s="22" t="s">
        <v>294</v>
      </c>
      <c r="Q273" s="21" t="s">
        <v>492</v>
      </c>
      <c r="R273" s="58"/>
      <c r="S273" s="193"/>
    </row>
    <row r="274" spans="5:21" ht="60.75" customHeight="1">
      <c r="E274" s="24"/>
      <c r="F274" s="20" t="s">
        <v>25</v>
      </c>
      <c r="G274" s="28" t="s">
        <v>18</v>
      </c>
      <c r="H274" s="9" t="s">
        <v>512</v>
      </c>
      <c r="I274" s="18" t="s">
        <v>575</v>
      </c>
      <c r="J274" s="18" t="s">
        <v>513</v>
      </c>
      <c r="K274" s="18" t="s">
        <v>230</v>
      </c>
      <c r="L274" s="22" t="s">
        <v>305</v>
      </c>
      <c r="M274" s="31">
        <v>0.86687999999999998</v>
      </c>
      <c r="N274" s="21" t="s">
        <v>7</v>
      </c>
      <c r="O274" s="22" t="s">
        <v>730</v>
      </c>
      <c r="P274" s="22" t="s">
        <v>445</v>
      </c>
      <c r="Q274" s="21" t="s">
        <v>511</v>
      </c>
      <c r="R274" s="58"/>
      <c r="S274" s="193"/>
    </row>
    <row r="275" spans="5:21" s="19" customFormat="1" ht="71.25" customHeight="1">
      <c r="E275" s="24"/>
      <c r="F275" s="20" t="s">
        <v>156</v>
      </c>
      <c r="G275" s="28" t="s">
        <v>18</v>
      </c>
      <c r="H275" s="18" t="s">
        <v>465</v>
      </c>
      <c r="I275" s="18" t="s">
        <v>230</v>
      </c>
      <c r="J275" s="18" t="s">
        <v>464</v>
      </c>
      <c r="K275" s="18" t="s">
        <v>230</v>
      </c>
      <c r="L275" s="22" t="s">
        <v>467</v>
      </c>
      <c r="M275" s="31">
        <v>0.4</v>
      </c>
      <c r="N275" s="21" t="s">
        <v>7</v>
      </c>
      <c r="O275" s="22" t="s">
        <v>466</v>
      </c>
      <c r="P275" s="18" t="s">
        <v>64</v>
      </c>
      <c r="Q275" s="21" t="s">
        <v>463</v>
      </c>
      <c r="R275" s="58"/>
      <c r="S275" s="204"/>
      <c r="T275" s="207"/>
      <c r="U275" s="121"/>
    </row>
    <row r="276" spans="5:21" s="19" customFormat="1" ht="41.25" customHeight="1">
      <c r="E276" s="24"/>
      <c r="F276" s="12" t="s">
        <v>10</v>
      </c>
      <c r="G276" s="28" t="s">
        <v>18</v>
      </c>
      <c r="H276" s="21" t="s">
        <v>183</v>
      </c>
      <c r="I276" s="18" t="s">
        <v>230</v>
      </c>
      <c r="J276" s="18" t="s">
        <v>230</v>
      </c>
      <c r="K276" s="18" t="s">
        <v>230</v>
      </c>
      <c r="L276" s="22" t="s">
        <v>323</v>
      </c>
      <c r="M276" s="31">
        <v>0.68</v>
      </c>
      <c r="N276" s="21" t="s">
        <v>7</v>
      </c>
      <c r="O276" s="22" t="s">
        <v>184</v>
      </c>
      <c r="P276" s="22" t="s">
        <v>186</v>
      </c>
      <c r="Q276" s="21" t="s">
        <v>163</v>
      </c>
      <c r="R276" s="58"/>
      <c r="S276" s="204"/>
      <c r="T276" s="207"/>
      <c r="U276" s="121"/>
    </row>
    <row r="277" spans="5:21" ht="60.75" customHeight="1">
      <c r="E277" s="24"/>
      <c r="F277" s="20" t="s">
        <v>576</v>
      </c>
      <c r="G277" s="21" t="s">
        <v>19</v>
      </c>
      <c r="H277" s="21" t="s">
        <v>731</v>
      </c>
      <c r="I277" s="22" t="s">
        <v>230</v>
      </c>
      <c r="J277" s="22" t="s">
        <v>515</v>
      </c>
      <c r="K277" s="22" t="s">
        <v>230</v>
      </c>
      <c r="L277" s="22" t="s">
        <v>269</v>
      </c>
      <c r="M277" s="32" t="s">
        <v>117</v>
      </c>
      <c r="N277" s="21" t="s">
        <v>7</v>
      </c>
      <c r="O277" s="22" t="s">
        <v>732</v>
      </c>
      <c r="P277" s="22" t="s">
        <v>186</v>
      </c>
      <c r="Q277" s="21" t="s">
        <v>514</v>
      </c>
      <c r="R277" s="58"/>
      <c r="S277" s="193"/>
    </row>
    <row r="278" spans="5:21" ht="118.5" customHeight="1">
      <c r="E278" s="24"/>
      <c r="F278" s="12" t="s">
        <v>156</v>
      </c>
      <c r="G278" s="18" t="s">
        <v>396</v>
      </c>
      <c r="H278" s="9" t="s">
        <v>522</v>
      </c>
      <c r="I278" s="9" t="s">
        <v>230</v>
      </c>
      <c r="J278" s="18" t="s">
        <v>521</v>
      </c>
      <c r="K278" s="18" t="s">
        <v>230</v>
      </c>
      <c r="L278" s="9" t="s">
        <v>273</v>
      </c>
      <c r="M278" s="30" t="s">
        <v>117</v>
      </c>
      <c r="N278" s="18" t="s">
        <v>7</v>
      </c>
      <c r="O278" s="18" t="s">
        <v>734</v>
      </c>
      <c r="P278" s="18" t="s">
        <v>611</v>
      </c>
      <c r="Q278" s="18" t="s">
        <v>520</v>
      </c>
      <c r="R278" s="58"/>
      <c r="S278" s="193"/>
    </row>
    <row r="279" spans="5:21" ht="60.75" customHeight="1">
      <c r="E279" s="24"/>
      <c r="F279" s="12" t="s">
        <v>25</v>
      </c>
      <c r="G279" s="9" t="s">
        <v>19</v>
      </c>
      <c r="H279" s="9" t="s">
        <v>516</v>
      </c>
      <c r="I279" s="18" t="s">
        <v>279</v>
      </c>
      <c r="J279" s="18" t="s">
        <v>517</v>
      </c>
      <c r="K279" s="18" t="s">
        <v>230</v>
      </c>
      <c r="L279" s="21" t="s">
        <v>273</v>
      </c>
      <c r="M279" s="30">
        <v>9.49</v>
      </c>
      <c r="N279" s="9" t="s">
        <v>518</v>
      </c>
      <c r="O279" s="18" t="s">
        <v>735</v>
      </c>
      <c r="P279" s="18" t="s">
        <v>117</v>
      </c>
      <c r="Q279" s="9" t="s">
        <v>519</v>
      </c>
      <c r="R279" s="58"/>
      <c r="S279" s="193"/>
    </row>
    <row r="280" spans="5:21" ht="60.75" customHeight="1">
      <c r="E280" s="24"/>
      <c r="F280" s="12" t="s">
        <v>737</v>
      </c>
      <c r="G280" s="9" t="s">
        <v>19</v>
      </c>
      <c r="H280" s="9" t="s">
        <v>230</v>
      </c>
      <c r="I280" s="18" t="s">
        <v>230</v>
      </c>
      <c r="J280" s="18" t="s">
        <v>524</v>
      </c>
      <c r="K280" s="18" t="s">
        <v>230</v>
      </c>
      <c r="L280" s="21" t="s">
        <v>510</v>
      </c>
      <c r="M280" s="30" t="s">
        <v>117</v>
      </c>
      <c r="N280" s="9" t="s">
        <v>106</v>
      </c>
      <c r="O280" s="18" t="s">
        <v>736</v>
      </c>
      <c r="P280" s="18" t="s">
        <v>186</v>
      </c>
      <c r="Q280" s="9" t="s">
        <v>523</v>
      </c>
      <c r="R280" s="58"/>
      <c r="S280" s="193"/>
    </row>
    <row r="281" spans="5:21" s="19" customFormat="1" ht="60.75" customHeight="1">
      <c r="E281" s="24"/>
      <c r="F281" s="12" t="s">
        <v>40</v>
      </c>
      <c r="G281" s="9" t="s">
        <v>19</v>
      </c>
      <c r="H281" s="21" t="s">
        <v>170</v>
      </c>
      <c r="I281" s="22" t="s">
        <v>381</v>
      </c>
      <c r="J281" s="18" t="s">
        <v>230</v>
      </c>
      <c r="K281" s="18" t="s">
        <v>230</v>
      </c>
      <c r="L281" s="22" t="s">
        <v>23</v>
      </c>
      <c r="M281" s="32">
        <v>0.45</v>
      </c>
      <c r="N281" s="9" t="s">
        <v>7</v>
      </c>
      <c r="O281" s="22" t="s">
        <v>383</v>
      </c>
      <c r="P281" s="18" t="s">
        <v>45</v>
      </c>
      <c r="Q281" s="21" t="s">
        <v>382</v>
      </c>
      <c r="R281" s="58"/>
      <c r="S281" s="204"/>
      <c r="T281" s="194"/>
      <c r="U281" s="121"/>
    </row>
    <row r="282" spans="5:21" ht="60.75" customHeight="1">
      <c r="E282" s="24"/>
      <c r="F282" s="12" t="s">
        <v>25</v>
      </c>
      <c r="G282" s="28" t="s">
        <v>18</v>
      </c>
      <c r="H282" s="9" t="s">
        <v>527</v>
      </c>
      <c r="I282" s="18" t="s">
        <v>230</v>
      </c>
      <c r="J282" s="18" t="s">
        <v>739</v>
      </c>
      <c r="K282" s="18" t="s">
        <v>230</v>
      </c>
      <c r="L282" s="21" t="s">
        <v>61</v>
      </c>
      <c r="M282" s="31">
        <v>3.6</v>
      </c>
      <c r="N282" s="9" t="s">
        <v>526</v>
      </c>
      <c r="O282" s="18" t="s">
        <v>911</v>
      </c>
      <c r="P282" s="18" t="s">
        <v>418</v>
      </c>
      <c r="Q282" s="9" t="s">
        <v>525</v>
      </c>
      <c r="R282" s="58"/>
      <c r="S282" s="193"/>
    </row>
    <row r="283" spans="5:21" s="19" customFormat="1" ht="60.75" customHeight="1">
      <c r="E283" s="24"/>
      <c r="F283" s="12" t="s">
        <v>40</v>
      </c>
      <c r="G283" s="9" t="s">
        <v>19</v>
      </c>
      <c r="H283" s="21" t="s">
        <v>164</v>
      </c>
      <c r="I283" s="18" t="s">
        <v>310</v>
      </c>
      <c r="J283" s="18" t="s">
        <v>230</v>
      </c>
      <c r="K283" s="18" t="s">
        <v>230</v>
      </c>
      <c r="L283" s="22" t="s">
        <v>324</v>
      </c>
      <c r="M283" s="32">
        <v>1.05</v>
      </c>
      <c r="N283" s="21" t="s">
        <v>7</v>
      </c>
      <c r="O283" s="22" t="s">
        <v>185</v>
      </c>
      <c r="P283" s="18" t="s">
        <v>45</v>
      </c>
      <c r="Q283" s="21" t="s">
        <v>165</v>
      </c>
      <c r="R283" s="58"/>
      <c r="S283" s="204"/>
      <c r="T283" s="207"/>
      <c r="U283" s="121"/>
    </row>
    <row r="284" spans="5:21" s="19" customFormat="1" ht="60.75" customHeight="1">
      <c r="E284" s="24"/>
      <c r="F284" s="12" t="s">
        <v>138</v>
      </c>
      <c r="G284" s="9" t="s">
        <v>19</v>
      </c>
      <c r="H284" s="21" t="s">
        <v>372</v>
      </c>
      <c r="I284" s="18" t="s">
        <v>230</v>
      </c>
      <c r="J284" s="22" t="s">
        <v>369</v>
      </c>
      <c r="K284" s="18" t="s">
        <v>230</v>
      </c>
      <c r="L284" s="22" t="s">
        <v>370</v>
      </c>
      <c r="M284" s="30" t="s">
        <v>117</v>
      </c>
      <c r="N284" s="9" t="s">
        <v>7</v>
      </c>
      <c r="O284" s="22" t="s">
        <v>373</v>
      </c>
      <c r="P284" s="22" t="s">
        <v>371</v>
      </c>
      <c r="Q284" s="21" t="s">
        <v>166</v>
      </c>
      <c r="R284" s="58"/>
      <c r="S284" s="204"/>
      <c r="T284" s="207"/>
      <c r="U284" s="121"/>
    </row>
    <row r="285" spans="5:21" s="19" customFormat="1" ht="60.75" customHeight="1">
      <c r="E285" s="24"/>
      <c r="F285" s="12" t="s">
        <v>10</v>
      </c>
      <c r="G285" s="9" t="s">
        <v>19</v>
      </c>
      <c r="H285" s="21" t="s">
        <v>167</v>
      </c>
      <c r="I285" s="22" t="s">
        <v>459</v>
      </c>
      <c r="J285" s="18" t="s">
        <v>230</v>
      </c>
      <c r="K285" s="18" t="s">
        <v>230</v>
      </c>
      <c r="L285" s="22" t="s">
        <v>374</v>
      </c>
      <c r="M285" s="32">
        <v>25.5</v>
      </c>
      <c r="N285" s="9" t="s">
        <v>7</v>
      </c>
      <c r="O285" s="18" t="s">
        <v>377</v>
      </c>
      <c r="P285" s="18" t="s">
        <v>64</v>
      </c>
      <c r="Q285" s="21" t="s">
        <v>168</v>
      </c>
      <c r="R285" s="58"/>
      <c r="S285" s="204"/>
      <c r="T285" s="207"/>
      <c r="U285" s="121"/>
    </row>
    <row r="286" spans="5:21" s="19" customFormat="1" ht="93.75" customHeight="1">
      <c r="E286" s="24"/>
      <c r="F286" s="12" t="s">
        <v>458</v>
      </c>
      <c r="G286" s="28" t="s">
        <v>18</v>
      </c>
      <c r="H286" s="21" t="s">
        <v>461</v>
      </c>
      <c r="I286" s="18" t="s">
        <v>230</v>
      </c>
      <c r="J286" s="18" t="s">
        <v>460</v>
      </c>
      <c r="K286" s="18" t="s">
        <v>230</v>
      </c>
      <c r="L286" s="22" t="s">
        <v>462</v>
      </c>
      <c r="M286" s="31">
        <v>7.2</v>
      </c>
      <c r="N286" s="9" t="s">
        <v>7</v>
      </c>
      <c r="O286" s="18" t="s">
        <v>912</v>
      </c>
      <c r="P286" s="18" t="s">
        <v>64</v>
      </c>
      <c r="Q286" s="21" t="s">
        <v>168</v>
      </c>
      <c r="R286" s="58"/>
      <c r="S286" s="204"/>
      <c r="T286" s="207"/>
      <c r="U286" s="121"/>
    </row>
    <row r="287" spans="5:21" s="19" customFormat="1" ht="60.75" customHeight="1">
      <c r="E287" s="24"/>
      <c r="F287" s="12" t="s">
        <v>0</v>
      </c>
      <c r="G287" s="9" t="s">
        <v>19</v>
      </c>
      <c r="H287" s="21" t="s">
        <v>378</v>
      </c>
      <c r="I287" s="18" t="s">
        <v>230</v>
      </c>
      <c r="J287" s="18" t="s">
        <v>230</v>
      </c>
      <c r="K287" s="18" t="s">
        <v>230</v>
      </c>
      <c r="L287" s="22" t="s">
        <v>417</v>
      </c>
      <c r="M287" s="32">
        <v>25</v>
      </c>
      <c r="N287" s="9" t="s">
        <v>7</v>
      </c>
      <c r="O287" s="22" t="s">
        <v>380</v>
      </c>
      <c r="P287" s="18" t="s">
        <v>379</v>
      </c>
      <c r="Q287" s="21" t="s">
        <v>169</v>
      </c>
      <c r="R287" s="58"/>
      <c r="S287" s="204"/>
      <c r="T287" s="207"/>
      <c r="U287" s="121"/>
    </row>
    <row r="288" spans="5:21" s="19" customFormat="1" ht="60.75" customHeight="1">
      <c r="E288" s="24"/>
      <c r="F288" s="12" t="s">
        <v>446</v>
      </c>
      <c r="G288" s="28" t="s">
        <v>18</v>
      </c>
      <c r="H288" s="21" t="s">
        <v>454</v>
      </c>
      <c r="I288" s="18" t="s">
        <v>230</v>
      </c>
      <c r="J288" s="18" t="s">
        <v>455</v>
      </c>
      <c r="K288" s="18" t="s">
        <v>230</v>
      </c>
      <c r="L288" s="22" t="s">
        <v>417</v>
      </c>
      <c r="M288" s="76" t="s">
        <v>117</v>
      </c>
      <c r="N288" s="9" t="s">
        <v>7</v>
      </c>
      <c r="O288" s="22" t="s">
        <v>457</v>
      </c>
      <c r="P288" s="22" t="s">
        <v>385</v>
      </c>
      <c r="Q288" s="21" t="s">
        <v>456</v>
      </c>
      <c r="R288" s="58"/>
      <c r="S288" s="204"/>
      <c r="T288" s="207"/>
      <c r="U288" s="121"/>
    </row>
    <row r="289" spans="5:21" s="19" customFormat="1" ht="69.75" customHeight="1">
      <c r="E289" s="24"/>
      <c r="F289" s="12" t="s">
        <v>25</v>
      </c>
      <c r="G289" s="9" t="s">
        <v>19</v>
      </c>
      <c r="H289" s="21" t="s">
        <v>386</v>
      </c>
      <c r="I289" s="18" t="s">
        <v>230</v>
      </c>
      <c r="J289" s="18" t="s">
        <v>171</v>
      </c>
      <c r="K289" s="18" t="s">
        <v>230</v>
      </c>
      <c r="L289" s="22" t="s">
        <v>384</v>
      </c>
      <c r="M289" s="41">
        <v>200</v>
      </c>
      <c r="N289" s="9" t="s">
        <v>7</v>
      </c>
      <c r="O289" s="22" t="s">
        <v>387</v>
      </c>
      <c r="P289" s="22" t="s">
        <v>385</v>
      </c>
      <c r="Q289" s="21" t="s">
        <v>172</v>
      </c>
      <c r="R289" s="58"/>
      <c r="S289" s="204"/>
      <c r="T289" s="194"/>
      <c r="U289" s="121"/>
    </row>
    <row r="290" spans="5:21" s="19" customFormat="1" ht="60.75" customHeight="1">
      <c r="E290" s="24"/>
      <c r="F290" s="12" t="s">
        <v>0</v>
      </c>
      <c r="G290" s="28" t="s">
        <v>18</v>
      </c>
      <c r="H290" s="21" t="s">
        <v>173</v>
      </c>
      <c r="I290" s="22" t="s">
        <v>388</v>
      </c>
      <c r="J290" s="18" t="s">
        <v>230</v>
      </c>
      <c r="K290" s="18" t="s">
        <v>230</v>
      </c>
      <c r="L290" s="22" t="s">
        <v>389</v>
      </c>
      <c r="M290" s="31">
        <v>5</v>
      </c>
      <c r="N290" s="9" t="s">
        <v>7</v>
      </c>
      <c r="O290" s="22" t="s">
        <v>390</v>
      </c>
      <c r="P290" s="18" t="s">
        <v>379</v>
      </c>
      <c r="Q290" s="21" t="s">
        <v>174</v>
      </c>
      <c r="R290" s="58"/>
      <c r="S290" s="204"/>
      <c r="T290" s="207"/>
      <c r="U290" s="121"/>
    </row>
    <row r="291" spans="5:21" s="19" customFormat="1" ht="60.75" customHeight="1">
      <c r="E291" s="24"/>
      <c r="F291" s="12" t="s">
        <v>0</v>
      </c>
      <c r="G291" s="28" t="s">
        <v>18</v>
      </c>
      <c r="H291" s="21" t="s">
        <v>175</v>
      </c>
      <c r="I291" s="22" t="s">
        <v>391</v>
      </c>
      <c r="J291" s="18" t="s">
        <v>230</v>
      </c>
      <c r="K291" s="18" t="s">
        <v>230</v>
      </c>
      <c r="L291" s="22" t="s">
        <v>392</v>
      </c>
      <c r="M291" s="31">
        <v>13</v>
      </c>
      <c r="N291" s="9" t="s">
        <v>7</v>
      </c>
      <c r="O291" s="22" t="s">
        <v>393</v>
      </c>
      <c r="P291" s="18" t="s">
        <v>379</v>
      </c>
      <c r="Q291" s="21" t="s">
        <v>176</v>
      </c>
      <c r="R291" s="58"/>
      <c r="S291" s="204"/>
      <c r="T291" s="207"/>
      <c r="U291" s="121"/>
    </row>
    <row r="292" spans="5:21" ht="60.75" customHeight="1">
      <c r="E292" s="24"/>
      <c r="F292" s="12" t="s">
        <v>394</v>
      </c>
      <c r="G292" s="9" t="s">
        <v>396</v>
      </c>
      <c r="H292" s="9" t="s">
        <v>397</v>
      </c>
      <c r="I292" s="18" t="s">
        <v>230</v>
      </c>
      <c r="J292" s="18" t="s">
        <v>154</v>
      </c>
      <c r="K292" s="18" t="s">
        <v>230</v>
      </c>
      <c r="L292" s="18" t="s">
        <v>395</v>
      </c>
      <c r="M292" s="30">
        <v>200</v>
      </c>
      <c r="N292" s="9" t="s">
        <v>7</v>
      </c>
      <c r="O292" s="22" t="s">
        <v>398</v>
      </c>
      <c r="P292" s="18" t="s">
        <v>475</v>
      </c>
      <c r="Q292" s="9" t="s">
        <v>155</v>
      </c>
      <c r="R292" s="58"/>
      <c r="S292" s="204"/>
    </row>
    <row r="293" spans="5:21" ht="60.75" customHeight="1">
      <c r="E293" s="24"/>
      <c r="F293" s="12" t="s">
        <v>119</v>
      </c>
      <c r="G293" s="28" t="s">
        <v>18</v>
      </c>
      <c r="H293" s="9" t="s">
        <v>120</v>
      </c>
      <c r="I293" s="18" t="s">
        <v>230</v>
      </c>
      <c r="J293" s="18" t="s">
        <v>121</v>
      </c>
      <c r="K293" s="18" t="s">
        <v>230</v>
      </c>
      <c r="L293" s="18" t="s">
        <v>122</v>
      </c>
      <c r="M293" s="31">
        <v>150</v>
      </c>
      <c r="N293" s="9" t="s">
        <v>7</v>
      </c>
      <c r="O293" s="22" t="s">
        <v>400</v>
      </c>
      <c r="P293" s="18" t="s">
        <v>117</v>
      </c>
      <c r="Q293" s="9" t="s">
        <v>118</v>
      </c>
      <c r="R293" s="58"/>
      <c r="S293" s="204"/>
    </row>
    <row r="294" spans="5:21" ht="60.75" customHeight="1">
      <c r="E294" s="24"/>
      <c r="F294" s="12" t="s">
        <v>123</v>
      </c>
      <c r="G294" s="28" t="s">
        <v>18</v>
      </c>
      <c r="H294" s="9" t="s">
        <v>124</v>
      </c>
      <c r="I294" s="18" t="s">
        <v>230</v>
      </c>
      <c r="J294" s="42" t="s">
        <v>125</v>
      </c>
      <c r="K294" s="18" t="s">
        <v>401</v>
      </c>
      <c r="L294" s="18" t="s">
        <v>126</v>
      </c>
      <c r="M294" s="76" t="s">
        <v>117</v>
      </c>
      <c r="N294" s="9" t="s">
        <v>7</v>
      </c>
      <c r="O294" s="22" t="s">
        <v>402</v>
      </c>
      <c r="P294" s="18" t="s">
        <v>117</v>
      </c>
      <c r="Q294" s="9" t="s">
        <v>127</v>
      </c>
      <c r="R294" s="58"/>
      <c r="S294" s="204"/>
    </row>
    <row r="295" spans="5:21" ht="60.75" customHeight="1">
      <c r="E295" s="24"/>
      <c r="F295" s="12" t="s">
        <v>458</v>
      </c>
      <c r="G295" s="28" t="s">
        <v>18</v>
      </c>
      <c r="H295" s="9" t="s">
        <v>473</v>
      </c>
      <c r="I295" s="18" t="s">
        <v>230</v>
      </c>
      <c r="J295" s="42" t="s">
        <v>472</v>
      </c>
      <c r="K295" s="18" t="s">
        <v>230</v>
      </c>
      <c r="L295" s="18" t="s">
        <v>474</v>
      </c>
      <c r="M295" s="31">
        <v>1</v>
      </c>
      <c r="N295" s="9" t="s">
        <v>7</v>
      </c>
      <c r="O295" s="22" t="s">
        <v>733</v>
      </c>
      <c r="P295" s="18" t="s">
        <v>475</v>
      </c>
      <c r="Q295" s="9" t="s">
        <v>471</v>
      </c>
      <c r="R295" s="58"/>
      <c r="S295" s="204"/>
    </row>
    <row r="296" spans="5:21" ht="60.75" customHeight="1">
      <c r="E296" s="24"/>
      <c r="F296" s="12" t="s">
        <v>40</v>
      </c>
      <c r="G296" s="9" t="s">
        <v>19</v>
      </c>
      <c r="H296" s="9" t="s">
        <v>128</v>
      </c>
      <c r="I296" s="18" t="s">
        <v>404</v>
      </c>
      <c r="J296" s="18" t="s">
        <v>230</v>
      </c>
      <c r="K296" s="18" t="s">
        <v>230</v>
      </c>
      <c r="L296" s="18" t="s">
        <v>129</v>
      </c>
      <c r="M296" s="30" t="s">
        <v>130</v>
      </c>
      <c r="N296" s="9" t="s">
        <v>7</v>
      </c>
      <c r="O296" s="22" t="s">
        <v>403</v>
      </c>
      <c r="P296" s="18" t="s">
        <v>45</v>
      </c>
      <c r="Q296" s="9" t="s">
        <v>131</v>
      </c>
      <c r="R296" s="58"/>
      <c r="S296" s="204"/>
    </row>
    <row r="297" spans="5:21" ht="60.75" customHeight="1">
      <c r="E297" s="24"/>
      <c r="F297" s="12" t="s">
        <v>132</v>
      </c>
      <c r="G297" s="28" t="s">
        <v>18</v>
      </c>
      <c r="H297" s="9" t="s">
        <v>133</v>
      </c>
      <c r="I297" s="18" t="s">
        <v>230</v>
      </c>
      <c r="J297" s="18" t="s">
        <v>134</v>
      </c>
      <c r="K297" s="18" t="s">
        <v>405</v>
      </c>
      <c r="L297" s="18" t="s">
        <v>135</v>
      </c>
      <c r="M297" s="76" t="s">
        <v>117</v>
      </c>
      <c r="N297" s="9" t="s">
        <v>7</v>
      </c>
      <c r="O297" s="22" t="s">
        <v>406</v>
      </c>
      <c r="P297" s="18" t="s">
        <v>137</v>
      </c>
      <c r="Q297" s="9" t="s">
        <v>136</v>
      </c>
      <c r="R297" s="58"/>
      <c r="S297" s="204"/>
    </row>
    <row r="298" spans="5:21" ht="85.5" customHeight="1">
      <c r="E298" s="24"/>
      <c r="F298" s="12" t="s">
        <v>25</v>
      </c>
      <c r="G298" s="28" t="s">
        <v>18</v>
      </c>
      <c r="H298" s="9" t="s">
        <v>685</v>
      </c>
      <c r="I298" s="18" t="s">
        <v>230</v>
      </c>
      <c r="J298" s="18" t="s">
        <v>529</v>
      </c>
      <c r="K298" s="18" t="s">
        <v>230</v>
      </c>
      <c r="L298" s="21" t="s">
        <v>66</v>
      </c>
      <c r="M298" s="76" t="s">
        <v>117</v>
      </c>
      <c r="N298" s="9" t="s">
        <v>7</v>
      </c>
      <c r="O298" s="18" t="s">
        <v>738</v>
      </c>
      <c r="P298" s="18" t="s">
        <v>418</v>
      </c>
      <c r="Q298" s="9" t="s">
        <v>528</v>
      </c>
      <c r="R298" s="58"/>
      <c r="S298" s="193"/>
    </row>
    <row r="299" spans="5:21" ht="60.75" customHeight="1">
      <c r="E299" s="24"/>
      <c r="F299" s="12" t="s">
        <v>138</v>
      </c>
      <c r="G299" s="28" t="s">
        <v>18</v>
      </c>
      <c r="H299" s="9" t="s">
        <v>407</v>
      </c>
      <c r="I299" s="18" t="s">
        <v>230</v>
      </c>
      <c r="J299" s="18" t="s">
        <v>411</v>
      </c>
      <c r="K299" s="18" t="s">
        <v>230</v>
      </c>
      <c r="L299" s="18" t="s">
        <v>408</v>
      </c>
      <c r="M299" s="76" t="s">
        <v>117</v>
      </c>
      <c r="N299" s="9" t="s">
        <v>7</v>
      </c>
      <c r="O299" s="22" t="s">
        <v>409</v>
      </c>
      <c r="P299" s="18" t="s">
        <v>410</v>
      </c>
      <c r="Q299" s="9" t="s">
        <v>528</v>
      </c>
      <c r="R299" s="58"/>
      <c r="S299" s="204"/>
    </row>
    <row r="300" spans="5:21" ht="83.25" customHeight="1">
      <c r="E300" s="24"/>
      <c r="F300" s="20" t="s">
        <v>446</v>
      </c>
      <c r="G300" s="28" t="s">
        <v>18</v>
      </c>
      <c r="H300" s="9" t="s">
        <v>452</v>
      </c>
      <c r="I300" s="18" t="s">
        <v>230</v>
      </c>
      <c r="J300" s="18" t="s">
        <v>453</v>
      </c>
      <c r="K300" s="18" t="s">
        <v>230</v>
      </c>
      <c r="L300" s="18" t="s">
        <v>302</v>
      </c>
      <c r="M300" s="31">
        <v>3</v>
      </c>
      <c r="N300" s="9" t="s">
        <v>7</v>
      </c>
      <c r="O300" s="18" t="s">
        <v>451</v>
      </c>
      <c r="P300" s="18" t="s">
        <v>445</v>
      </c>
      <c r="Q300" s="9" t="s">
        <v>94</v>
      </c>
      <c r="R300" s="58"/>
      <c r="S300" s="193"/>
    </row>
    <row r="301" spans="5:21" ht="53.25" customHeight="1">
      <c r="E301" s="24"/>
      <c r="F301" s="12" t="s">
        <v>40</v>
      </c>
      <c r="G301" s="9" t="s">
        <v>19</v>
      </c>
      <c r="H301" s="9" t="s">
        <v>93</v>
      </c>
      <c r="I301" s="18" t="s">
        <v>267</v>
      </c>
      <c r="J301" s="18" t="s">
        <v>230</v>
      </c>
      <c r="K301" s="18" t="s">
        <v>230</v>
      </c>
      <c r="L301" s="18" t="s">
        <v>316</v>
      </c>
      <c r="M301" s="30">
        <v>9.8379999999999992</v>
      </c>
      <c r="N301" s="9" t="s">
        <v>7</v>
      </c>
      <c r="O301" s="18" t="s">
        <v>95</v>
      </c>
      <c r="P301" s="18" t="s">
        <v>45</v>
      </c>
      <c r="Q301" s="9" t="s">
        <v>94</v>
      </c>
      <c r="R301" s="58"/>
    </row>
    <row r="302" spans="5:21" ht="48.75" customHeight="1">
      <c r="E302" s="24"/>
      <c r="F302" s="12" t="s">
        <v>96</v>
      </c>
      <c r="G302" s="9" t="s">
        <v>97</v>
      </c>
      <c r="H302" s="9" t="s">
        <v>98</v>
      </c>
      <c r="I302" s="18" t="s">
        <v>230</v>
      </c>
      <c r="J302" s="18" t="s">
        <v>230</v>
      </c>
      <c r="K302" s="18" t="s">
        <v>230</v>
      </c>
      <c r="L302" s="18" t="s">
        <v>317</v>
      </c>
      <c r="M302" s="30">
        <v>10</v>
      </c>
      <c r="N302" s="9" t="s">
        <v>7</v>
      </c>
      <c r="O302" s="18" t="s">
        <v>99</v>
      </c>
      <c r="P302" s="18" t="s">
        <v>100</v>
      </c>
      <c r="Q302" s="9" t="s">
        <v>101</v>
      </c>
      <c r="R302" s="58"/>
    </row>
    <row r="303" spans="5:21" ht="115.5" customHeight="1">
      <c r="E303" s="24"/>
      <c r="F303" s="12" t="s">
        <v>291</v>
      </c>
      <c r="G303" s="28" t="s">
        <v>18</v>
      </c>
      <c r="H303" s="18" t="s">
        <v>662</v>
      </c>
      <c r="I303" s="18" t="s">
        <v>230</v>
      </c>
      <c r="J303" s="18" t="s">
        <v>663</v>
      </c>
      <c r="K303" s="18" t="s">
        <v>230</v>
      </c>
      <c r="L303" s="18" t="s">
        <v>305</v>
      </c>
      <c r="M303" s="31">
        <v>40.500999999999998</v>
      </c>
      <c r="N303" s="9" t="s">
        <v>7</v>
      </c>
      <c r="O303" s="18" t="s">
        <v>664</v>
      </c>
      <c r="P303" s="18" t="s">
        <v>294</v>
      </c>
      <c r="Q303" s="9" t="s">
        <v>495</v>
      </c>
      <c r="R303" s="58"/>
      <c r="S303" s="193"/>
    </row>
    <row r="304" spans="5:21" ht="36">
      <c r="E304" s="24"/>
      <c r="F304" s="12" t="s">
        <v>40</v>
      </c>
      <c r="G304" s="9" t="s">
        <v>19</v>
      </c>
      <c r="H304" s="9" t="s">
        <v>102</v>
      </c>
      <c r="I304" s="18" t="s">
        <v>254</v>
      </c>
      <c r="J304" s="18" t="s">
        <v>230</v>
      </c>
      <c r="K304" s="18" t="s">
        <v>230</v>
      </c>
      <c r="L304" s="18" t="s">
        <v>318</v>
      </c>
      <c r="M304" s="30">
        <v>11.04</v>
      </c>
      <c r="N304" s="9" t="s">
        <v>7</v>
      </c>
      <c r="O304" s="18" t="s">
        <v>95</v>
      </c>
      <c r="P304" s="18" t="s">
        <v>45</v>
      </c>
      <c r="Q304" s="9" t="s">
        <v>103</v>
      </c>
      <c r="R304" s="58"/>
      <c r="U304" s="10"/>
    </row>
    <row r="305" spans="5:21" ht="51" customHeight="1">
      <c r="E305" s="24"/>
      <c r="F305" s="12" t="s">
        <v>25</v>
      </c>
      <c r="G305" s="9" t="s">
        <v>19</v>
      </c>
      <c r="H305" s="18" t="s">
        <v>56</v>
      </c>
      <c r="I305" s="18" t="s">
        <v>665</v>
      </c>
      <c r="J305" s="18" t="s">
        <v>666</v>
      </c>
      <c r="K305" s="18" t="s">
        <v>230</v>
      </c>
      <c r="L305" s="18" t="s">
        <v>273</v>
      </c>
      <c r="M305" s="30" t="s">
        <v>117</v>
      </c>
      <c r="N305" s="9" t="s">
        <v>7</v>
      </c>
      <c r="O305" s="18" t="s">
        <v>740</v>
      </c>
      <c r="P305" s="18" t="s">
        <v>117</v>
      </c>
      <c r="Q305" s="9" t="s">
        <v>531</v>
      </c>
      <c r="R305" s="58"/>
      <c r="S305" s="193"/>
      <c r="U305" s="10"/>
    </row>
    <row r="306" spans="5:21" ht="48.75" customHeight="1">
      <c r="E306" s="24"/>
      <c r="F306" s="12" t="s">
        <v>104</v>
      </c>
      <c r="G306" s="28" t="s">
        <v>18</v>
      </c>
      <c r="H306" s="9" t="s">
        <v>105</v>
      </c>
      <c r="I306" s="18" t="s">
        <v>230</v>
      </c>
      <c r="J306" s="18" t="s">
        <v>230</v>
      </c>
      <c r="K306" s="18" t="s">
        <v>230</v>
      </c>
      <c r="L306" s="18" t="s">
        <v>319</v>
      </c>
      <c r="M306" s="31">
        <v>3</v>
      </c>
      <c r="N306" s="9" t="s">
        <v>106</v>
      </c>
      <c r="O306" s="18" t="s">
        <v>107</v>
      </c>
      <c r="P306" s="18" t="s">
        <v>108</v>
      </c>
      <c r="Q306" s="9" t="s">
        <v>109</v>
      </c>
      <c r="R306" s="58"/>
      <c r="U306" s="10"/>
    </row>
    <row r="307" spans="5:21" ht="48">
      <c r="E307" s="24"/>
      <c r="F307" s="12" t="s">
        <v>0</v>
      </c>
      <c r="G307" s="28" t="s">
        <v>18</v>
      </c>
      <c r="H307" s="9" t="s">
        <v>62</v>
      </c>
      <c r="I307" s="18" t="s">
        <v>256</v>
      </c>
      <c r="J307" s="18" t="s">
        <v>230</v>
      </c>
      <c r="K307" s="18" t="s">
        <v>230</v>
      </c>
      <c r="L307" s="18" t="s">
        <v>63</v>
      </c>
      <c r="M307" s="31">
        <v>3</v>
      </c>
      <c r="N307" s="9" t="s">
        <v>7</v>
      </c>
      <c r="O307" s="18" t="s">
        <v>111</v>
      </c>
      <c r="P307" s="18" t="s">
        <v>64</v>
      </c>
      <c r="Q307" s="9" t="s">
        <v>110</v>
      </c>
      <c r="R307" s="58"/>
      <c r="U307" s="10"/>
    </row>
    <row r="308" spans="5:21" ht="46.5" customHeight="1">
      <c r="E308" s="24"/>
      <c r="F308" s="12" t="s">
        <v>509</v>
      </c>
      <c r="G308" s="9" t="s">
        <v>667</v>
      </c>
      <c r="H308" s="18" t="s">
        <v>668</v>
      </c>
      <c r="I308" s="18" t="s">
        <v>669</v>
      </c>
      <c r="J308" s="18" t="s">
        <v>670</v>
      </c>
      <c r="K308" s="18" t="s">
        <v>230</v>
      </c>
      <c r="L308" s="18" t="s">
        <v>66</v>
      </c>
      <c r="M308" s="30" t="s">
        <v>117</v>
      </c>
      <c r="N308" s="9" t="s">
        <v>230</v>
      </c>
      <c r="O308" s="18" t="s">
        <v>741</v>
      </c>
      <c r="P308" s="18" t="s">
        <v>117</v>
      </c>
      <c r="Q308" s="9" t="s">
        <v>508</v>
      </c>
      <c r="R308" s="58"/>
      <c r="S308" s="193"/>
      <c r="U308" s="10"/>
    </row>
    <row r="309" spans="5:21" ht="48.75" customHeight="1">
      <c r="E309" s="24"/>
      <c r="F309" s="12" t="s">
        <v>112</v>
      </c>
      <c r="G309" s="9" t="s">
        <v>19</v>
      </c>
      <c r="H309" s="9" t="s">
        <v>113</v>
      </c>
      <c r="I309" s="18" t="s">
        <v>255</v>
      </c>
      <c r="J309" s="18" t="s">
        <v>230</v>
      </c>
      <c r="K309" s="18" t="s">
        <v>230</v>
      </c>
      <c r="L309" s="18" t="s">
        <v>114</v>
      </c>
      <c r="M309" s="30">
        <v>3.49</v>
      </c>
      <c r="N309" s="9" t="s">
        <v>7</v>
      </c>
      <c r="O309" s="18" t="s">
        <v>115</v>
      </c>
      <c r="P309" s="23" t="s">
        <v>13</v>
      </c>
      <c r="Q309" s="9" t="s">
        <v>116</v>
      </c>
      <c r="R309" s="58"/>
      <c r="U309" s="10"/>
    </row>
    <row r="310" spans="5:21" ht="39" customHeight="1">
      <c r="E310" s="169"/>
      <c r="F310" s="20" t="s">
        <v>25</v>
      </c>
      <c r="G310" s="28" t="s">
        <v>18</v>
      </c>
      <c r="H310" s="9" t="s">
        <v>1521</v>
      </c>
      <c r="I310" s="9" t="s">
        <v>230</v>
      </c>
      <c r="J310" s="9" t="s">
        <v>1526</v>
      </c>
      <c r="K310" s="9" t="s">
        <v>230</v>
      </c>
      <c r="L310" s="9" t="s">
        <v>265</v>
      </c>
      <c r="M310" s="76" t="s">
        <v>117</v>
      </c>
      <c r="N310" s="21" t="s">
        <v>7</v>
      </c>
      <c r="O310" s="22" t="s">
        <v>1527</v>
      </c>
      <c r="P310" s="21" t="s">
        <v>385</v>
      </c>
      <c r="Q310" s="9" t="s">
        <v>116</v>
      </c>
      <c r="R310" s="58"/>
      <c r="S310" s="193"/>
      <c r="T310" s="195"/>
      <c r="U310" s="10"/>
    </row>
    <row r="311" spans="5:21" ht="48.75" customHeight="1">
      <c r="E311" s="24"/>
      <c r="F311" s="12" t="s">
        <v>0</v>
      </c>
      <c r="G311" s="28" t="s">
        <v>18</v>
      </c>
      <c r="H311" s="9" t="s">
        <v>139</v>
      </c>
      <c r="I311" s="18" t="s">
        <v>257</v>
      </c>
      <c r="J311" s="18" t="s">
        <v>230</v>
      </c>
      <c r="K311" s="18" t="s">
        <v>230</v>
      </c>
      <c r="L311" s="18" t="s">
        <v>140</v>
      </c>
      <c r="M311" s="31">
        <v>2.4</v>
      </c>
      <c r="N311" s="9" t="s">
        <v>7</v>
      </c>
      <c r="O311" s="18" t="s">
        <v>258</v>
      </c>
      <c r="P311" s="18" t="s">
        <v>142</v>
      </c>
      <c r="Q311" s="9" t="s">
        <v>141</v>
      </c>
      <c r="R311" s="58"/>
      <c r="U311" s="10"/>
    </row>
    <row r="312" spans="5:21" ht="60">
      <c r="E312" s="24"/>
      <c r="F312" s="12" t="s">
        <v>0</v>
      </c>
      <c r="G312" s="28" t="s">
        <v>18</v>
      </c>
      <c r="H312" s="9" t="s">
        <v>144</v>
      </c>
      <c r="I312" s="18" t="s">
        <v>230</v>
      </c>
      <c r="J312" s="18" t="s">
        <v>230</v>
      </c>
      <c r="K312" s="18" t="s">
        <v>230</v>
      </c>
      <c r="L312" s="18" t="s">
        <v>145</v>
      </c>
      <c r="M312" s="31">
        <v>36</v>
      </c>
      <c r="N312" s="9" t="s">
        <v>7</v>
      </c>
      <c r="O312" s="18" t="s">
        <v>913</v>
      </c>
      <c r="P312" s="18" t="s">
        <v>146</v>
      </c>
      <c r="Q312" s="9" t="s">
        <v>143</v>
      </c>
      <c r="R312" s="58"/>
      <c r="U312" s="10"/>
    </row>
    <row r="313" spans="5:21" ht="60">
      <c r="E313" s="24"/>
      <c r="F313" s="12" t="s">
        <v>25</v>
      </c>
      <c r="G313" s="28" t="s">
        <v>18</v>
      </c>
      <c r="H313" s="9" t="s">
        <v>56</v>
      </c>
      <c r="I313" s="18" t="s">
        <v>238</v>
      </c>
      <c r="J313" s="18" t="s">
        <v>147</v>
      </c>
      <c r="K313" s="18" t="s">
        <v>259</v>
      </c>
      <c r="L313" s="18" t="s">
        <v>72</v>
      </c>
      <c r="M313" s="31">
        <f>(20353776*1.4)/1000000</f>
        <v>28.495286399999998</v>
      </c>
      <c r="N313" s="9" t="s">
        <v>7</v>
      </c>
      <c r="O313" s="18" t="s">
        <v>260</v>
      </c>
      <c r="P313" s="23" t="s">
        <v>13</v>
      </c>
      <c r="Q313" s="9" t="s">
        <v>148</v>
      </c>
      <c r="R313" s="58"/>
      <c r="U313" s="10"/>
    </row>
    <row r="314" spans="5:21" ht="46.5" customHeight="1">
      <c r="E314" s="24"/>
      <c r="F314" s="12" t="s">
        <v>25</v>
      </c>
      <c r="G314" s="9" t="s">
        <v>19</v>
      </c>
      <c r="H314" s="18" t="s">
        <v>504</v>
      </c>
      <c r="I314" s="18" t="s">
        <v>230</v>
      </c>
      <c r="J314" s="18" t="s">
        <v>502</v>
      </c>
      <c r="K314" s="18" t="s">
        <v>230</v>
      </c>
      <c r="L314" s="18" t="s">
        <v>501</v>
      </c>
      <c r="M314" s="30" t="s">
        <v>117</v>
      </c>
      <c r="N314" s="9" t="s">
        <v>7</v>
      </c>
      <c r="O314" s="18" t="s">
        <v>742</v>
      </c>
      <c r="P314" s="23" t="s">
        <v>348</v>
      </c>
      <c r="Q314" s="9" t="s">
        <v>503</v>
      </c>
      <c r="R314" s="58"/>
      <c r="S314" s="193"/>
      <c r="U314" s="10"/>
    </row>
    <row r="315" spans="5:21" ht="60">
      <c r="E315" s="24"/>
      <c r="F315" s="12" t="s">
        <v>0</v>
      </c>
      <c r="G315" s="28" t="s">
        <v>18</v>
      </c>
      <c r="H315" s="9" t="s">
        <v>149</v>
      </c>
      <c r="I315" s="18" t="s">
        <v>261</v>
      </c>
      <c r="J315" s="18" t="s">
        <v>230</v>
      </c>
      <c r="K315" s="18" t="s">
        <v>230</v>
      </c>
      <c r="L315" s="18" t="s">
        <v>135</v>
      </c>
      <c r="M315" s="31">
        <v>50</v>
      </c>
      <c r="N315" s="9" t="s">
        <v>7</v>
      </c>
      <c r="O315" s="18" t="s">
        <v>263</v>
      </c>
      <c r="P315" s="18" t="s">
        <v>262</v>
      </c>
      <c r="Q315" s="9" t="s">
        <v>150</v>
      </c>
      <c r="R315" s="58"/>
      <c r="U315" s="10"/>
    </row>
    <row r="316" spans="5:21" ht="74.25" customHeight="1">
      <c r="E316" s="24"/>
      <c r="F316" s="12" t="s">
        <v>476</v>
      </c>
      <c r="G316" s="28" t="s">
        <v>18</v>
      </c>
      <c r="H316" s="18" t="s">
        <v>230</v>
      </c>
      <c r="I316" s="18" t="s">
        <v>230</v>
      </c>
      <c r="J316" s="18" t="s">
        <v>478</v>
      </c>
      <c r="K316" s="18" t="s">
        <v>230</v>
      </c>
      <c r="L316" s="18" t="s">
        <v>479</v>
      </c>
      <c r="M316" s="31">
        <v>4</v>
      </c>
      <c r="N316" s="9" t="s">
        <v>106</v>
      </c>
      <c r="O316" s="18" t="s">
        <v>477</v>
      </c>
      <c r="P316" s="18" t="s">
        <v>64</v>
      </c>
      <c r="Q316" s="9" t="s">
        <v>150</v>
      </c>
      <c r="R316" s="58"/>
      <c r="S316" s="193"/>
      <c r="U316" s="10"/>
    </row>
    <row r="317" spans="5:21" ht="69" customHeight="1">
      <c r="E317" s="24"/>
      <c r="F317" s="12" t="s">
        <v>25</v>
      </c>
      <c r="G317" s="28" t="s">
        <v>18</v>
      </c>
      <c r="H317" s="18" t="s">
        <v>568</v>
      </c>
      <c r="I317" s="18" t="s">
        <v>569</v>
      </c>
      <c r="J317" s="18" t="s">
        <v>570</v>
      </c>
      <c r="K317" s="18" t="s">
        <v>230</v>
      </c>
      <c r="L317" s="18" t="s">
        <v>571</v>
      </c>
      <c r="M317" s="76" t="s">
        <v>117</v>
      </c>
      <c r="N317" s="4" t="s">
        <v>7</v>
      </c>
      <c r="O317" s="18" t="s">
        <v>743</v>
      </c>
      <c r="P317" s="18" t="s">
        <v>348</v>
      </c>
      <c r="Q317" s="4" t="s">
        <v>533</v>
      </c>
      <c r="R317" s="58"/>
      <c r="S317" s="193"/>
      <c r="U317" s="10"/>
    </row>
    <row r="318" spans="5:21" ht="48.75" customHeight="1">
      <c r="E318" s="24"/>
      <c r="F318" s="12" t="s">
        <v>152</v>
      </c>
      <c r="G318" s="9" t="s">
        <v>19</v>
      </c>
      <c r="H318" s="9" t="s">
        <v>151</v>
      </c>
      <c r="I318" s="18" t="s">
        <v>264</v>
      </c>
      <c r="J318" s="18" t="s">
        <v>230</v>
      </c>
      <c r="K318" s="18" t="s">
        <v>230</v>
      </c>
      <c r="L318" s="18" t="s">
        <v>265</v>
      </c>
      <c r="M318" s="30">
        <v>40</v>
      </c>
      <c r="N318" s="9" t="s">
        <v>7</v>
      </c>
      <c r="O318" s="18" t="s">
        <v>266</v>
      </c>
      <c r="P318" s="18" t="s">
        <v>64</v>
      </c>
      <c r="Q318" s="9" t="s">
        <v>153</v>
      </c>
      <c r="R318" s="58"/>
      <c r="U318" s="10"/>
    </row>
    <row r="319" spans="5:21" ht="48.75" customHeight="1">
      <c r="E319" s="24"/>
      <c r="F319" s="12" t="s">
        <v>33</v>
      </c>
      <c r="G319" s="28" t="s">
        <v>18</v>
      </c>
      <c r="H319" s="18" t="s">
        <v>671</v>
      </c>
      <c r="I319" s="18" t="s">
        <v>230</v>
      </c>
      <c r="J319" s="18" t="s">
        <v>672</v>
      </c>
      <c r="K319" s="18" t="s">
        <v>230</v>
      </c>
      <c r="L319" s="18" t="s">
        <v>510</v>
      </c>
      <c r="M319" s="31">
        <v>1.2</v>
      </c>
      <c r="N319" s="9" t="s">
        <v>7</v>
      </c>
      <c r="O319" s="18" t="s">
        <v>744</v>
      </c>
      <c r="P319" s="18" t="s">
        <v>565</v>
      </c>
      <c r="Q319" s="9" t="s">
        <v>153</v>
      </c>
      <c r="R319" s="58"/>
      <c r="S319" s="193"/>
      <c r="U319" s="10"/>
    </row>
    <row r="320" spans="5:21" ht="48.75" customHeight="1">
      <c r="E320" s="24"/>
      <c r="F320" s="12" t="s">
        <v>0</v>
      </c>
      <c r="G320" s="9" t="s">
        <v>19</v>
      </c>
      <c r="H320" s="9" t="s">
        <v>65</v>
      </c>
      <c r="I320" s="18" t="s">
        <v>253</v>
      </c>
      <c r="J320" s="18" t="s">
        <v>230</v>
      </c>
      <c r="K320" s="18" t="s">
        <v>230</v>
      </c>
      <c r="L320" s="18" t="s">
        <v>66</v>
      </c>
      <c r="M320" s="30">
        <v>5</v>
      </c>
      <c r="N320" s="9" t="s">
        <v>7</v>
      </c>
      <c r="O320" s="18" t="s">
        <v>68</v>
      </c>
      <c r="P320" s="18" t="s">
        <v>64</v>
      </c>
      <c r="Q320" s="9" t="s">
        <v>67</v>
      </c>
      <c r="R320" s="58"/>
      <c r="U320" s="10"/>
    </row>
    <row r="321" spans="5:21" ht="83.25" customHeight="1">
      <c r="E321" s="24"/>
      <c r="F321" s="20" t="s">
        <v>446</v>
      </c>
      <c r="G321" s="28" t="s">
        <v>18</v>
      </c>
      <c r="H321" s="9" t="s">
        <v>447</v>
      </c>
      <c r="I321" s="18" t="s">
        <v>230</v>
      </c>
      <c r="J321" s="18" t="s">
        <v>448</v>
      </c>
      <c r="K321" s="18" t="s">
        <v>230</v>
      </c>
      <c r="L321" s="18" t="s">
        <v>269</v>
      </c>
      <c r="M321" s="76" t="s">
        <v>117</v>
      </c>
      <c r="N321" s="9" t="s">
        <v>7</v>
      </c>
      <c r="O321" s="18" t="s">
        <v>450</v>
      </c>
      <c r="P321" s="18" t="s">
        <v>449</v>
      </c>
      <c r="Q321" s="9" t="s">
        <v>444</v>
      </c>
      <c r="R321" s="58"/>
      <c r="S321" s="193"/>
      <c r="U321" s="10"/>
    </row>
    <row r="322" spans="5:21" ht="40.5" customHeight="1">
      <c r="E322" s="24"/>
      <c r="F322" s="12" t="s">
        <v>0</v>
      </c>
      <c r="G322" s="28" t="s">
        <v>18</v>
      </c>
      <c r="H322" s="9" t="s">
        <v>2</v>
      </c>
      <c r="I322" s="18" t="s">
        <v>252</v>
      </c>
      <c r="J322" s="18" t="s">
        <v>230</v>
      </c>
      <c r="K322" s="18" t="s">
        <v>230</v>
      </c>
      <c r="L322" s="18" t="s">
        <v>22</v>
      </c>
      <c r="M322" s="31">
        <v>6</v>
      </c>
      <c r="N322" s="9" t="s">
        <v>7</v>
      </c>
      <c r="O322" s="18" t="s">
        <v>8</v>
      </c>
      <c r="P322" s="18" t="s">
        <v>251</v>
      </c>
      <c r="Q322" s="9" t="s">
        <v>15</v>
      </c>
      <c r="R322" s="58"/>
      <c r="U322" s="10"/>
    </row>
    <row r="323" spans="5:21" ht="40.5" customHeight="1">
      <c r="E323" s="24"/>
      <c r="F323" s="12" t="s">
        <v>10</v>
      </c>
      <c r="G323" s="28" t="s">
        <v>18</v>
      </c>
      <c r="H323" s="9" t="s">
        <v>11</v>
      </c>
      <c r="I323" s="18" t="s">
        <v>250</v>
      </c>
      <c r="J323" s="18" t="s">
        <v>230</v>
      </c>
      <c r="K323" s="18" t="s">
        <v>230</v>
      </c>
      <c r="L323" s="18" t="s">
        <v>342</v>
      </c>
      <c r="M323" s="31">
        <v>50.4</v>
      </c>
      <c r="N323" s="9" t="s">
        <v>7</v>
      </c>
      <c r="O323" s="18" t="s">
        <v>12</v>
      </c>
      <c r="P323" s="18" t="s">
        <v>248</v>
      </c>
      <c r="Q323" s="9" t="s">
        <v>14</v>
      </c>
      <c r="R323" s="58"/>
      <c r="U323" s="10"/>
    </row>
    <row r="324" spans="5:21" ht="40.5" customHeight="1">
      <c r="E324" s="24"/>
      <c r="F324" s="12" t="s">
        <v>10</v>
      </c>
      <c r="G324" s="9" t="s">
        <v>19</v>
      </c>
      <c r="H324" s="9" t="s">
        <v>20</v>
      </c>
      <c r="I324" s="18" t="s">
        <v>249</v>
      </c>
      <c r="J324" s="18" t="s">
        <v>230</v>
      </c>
      <c r="K324" s="18" t="s">
        <v>230</v>
      </c>
      <c r="L324" s="18" t="s">
        <v>23</v>
      </c>
      <c r="M324" s="30">
        <v>35</v>
      </c>
      <c r="N324" s="9" t="s">
        <v>7</v>
      </c>
      <c r="O324" s="18" t="s">
        <v>21</v>
      </c>
      <c r="P324" s="18" t="s">
        <v>248</v>
      </c>
      <c r="Q324" s="9" t="s">
        <v>24</v>
      </c>
      <c r="R324" s="58"/>
      <c r="U324" s="10"/>
    </row>
    <row r="325" spans="5:21" ht="40.5" customHeight="1">
      <c r="E325" s="24"/>
      <c r="F325" s="12" t="s">
        <v>25</v>
      </c>
      <c r="G325" s="9" t="s">
        <v>19</v>
      </c>
      <c r="H325" s="9" t="s">
        <v>29</v>
      </c>
      <c r="I325" s="18" t="s">
        <v>247</v>
      </c>
      <c r="J325" s="18" t="s">
        <v>30</v>
      </c>
      <c r="K325" s="18" t="s">
        <v>230</v>
      </c>
      <c r="L325" s="18" t="s">
        <v>32</v>
      </c>
      <c r="M325" s="30">
        <v>0.7</v>
      </c>
      <c r="N325" s="9" t="s">
        <v>7</v>
      </c>
      <c r="O325" s="18" t="s">
        <v>246</v>
      </c>
      <c r="P325" s="18" t="s">
        <v>31</v>
      </c>
      <c r="Q325" s="9" t="s">
        <v>24</v>
      </c>
      <c r="R325" s="58"/>
      <c r="U325" s="10"/>
    </row>
    <row r="326" spans="5:21" ht="40.5" customHeight="1">
      <c r="E326" s="24"/>
      <c r="F326" s="12" t="s">
        <v>33</v>
      </c>
      <c r="G326" s="28" t="s">
        <v>18</v>
      </c>
      <c r="H326" s="9" t="s">
        <v>34</v>
      </c>
      <c r="I326" s="23" t="s">
        <v>13</v>
      </c>
      <c r="J326" s="18" t="s">
        <v>35</v>
      </c>
      <c r="K326" s="18" t="s">
        <v>245</v>
      </c>
      <c r="L326" s="18" t="s">
        <v>36</v>
      </c>
      <c r="M326" s="34" t="s">
        <v>230</v>
      </c>
      <c r="N326" s="18" t="s">
        <v>230</v>
      </c>
      <c r="O326" s="18" t="s">
        <v>37</v>
      </c>
      <c r="P326" s="18" t="s">
        <v>237</v>
      </c>
      <c r="Q326" s="9" t="s">
        <v>38</v>
      </c>
      <c r="R326" s="58"/>
      <c r="U326" s="10"/>
    </row>
    <row r="327" spans="5:21" ht="40.5" customHeight="1">
      <c r="E327" s="24"/>
      <c r="F327" s="12" t="s">
        <v>40</v>
      </c>
      <c r="G327" s="9" t="s">
        <v>19</v>
      </c>
      <c r="H327" s="9" t="s">
        <v>42</v>
      </c>
      <c r="I327" s="18" t="s">
        <v>244</v>
      </c>
      <c r="J327" s="18" t="s">
        <v>230</v>
      </c>
      <c r="K327" s="18" t="s">
        <v>230</v>
      </c>
      <c r="L327" s="18" t="s">
        <v>43</v>
      </c>
      <c r="M327" s="30">
        <v>14.404861800000001</v>
      </c>
      <c r="N327" s="9" t="s">
        <v>7</v>
      </c>
      <c r="O327" s="18" t="s">
        <v>44</v>
      </c>
      <c r="P327" s="18" t="s">
        <v>45</v>
      </c>
      <c r="Q327" s="9" t="s">
        <v>41</v>
      </c>
      <c r="R327" s="58"/>
      <c r="U327" s="10"/>
    </row>
    <row r="328" spans="5:21" ht="40.5" customHeight="1">
      <c r="E328" s="24"/>
      <c r="F328" s="12" t="s">
        <v>49</v>
      </c>
      <c r="G328" s="28" t="s">
        <v>18</v>
      </c>
      <c r="H328" s="9" t="s">
        <v>50</v>
      </c>
      <c r="I328" s="18" t="s">
        <v>243</v>
      </c>
      <c r="J328" s="18" t="s">
        <v>230</v>
      </c>
      <c r="K328" s="18" t="s">
        <v>230</v>
      </c>
      <c r="L328" s="18" t="s">
        <v>52</v>
      </c>
      <c r="M328" s="31">
        <v>2</v>
      </c>
      <c r="N328" s="9" t="s">
        <v>7</v>
      </c>
      <c r="O328" s="18" t="s">
        <v>53</v>
      </c>
      <c r="P328" s="18" t="s">
        <v>54</v>
      </c>
      <c r="Q328" s="9" t="s">
        <v>41</v>
      </c>
      <c r="R328" s="58"/>
      <c r="U328" s="10"/>
    </row>
    <row r="329" spans="5:21" ht="48">
      <c r="E329" s="24"/>
      <c r="F329" s="12" t="s">
        <v>25</v>
      </c>
      <c r="G329" s="28" t="s">
        <v>18</v>
      </c>
      <c r="H329" s="4" t="s">
        <v>47</v>
      </c>
      <c r="I329" s="18" t="s">
        <v>230</v>
      </c>
      <c r="J329" s="18" t="s">
        <v>239</v>
      </c>
      <c r="K329" s="18" t="s">
        <v>230</v>
      </c>
      <c r="L329" s="18" t="s">
        <v>48</v>
      </c>
      <c r="M329" s="31">
        <v>5.23</v>
      </c>
      <c r="N329" s="9" t="s">
        <v>7</v>
      </c>
      <c r="O329" s="18" t="s">
        <v>240</v>
      </c>
      <c r="P329" s="18" t="s">
        <v>31</v>
      </c>
      <c r="Q329" s="9" t="s">
        <v>41</v>
      </c>
      <c r="R329" s="58"/>
      <c r="U329" s="10"/>
    </row>
    <row r="330" spans="5:21" ht="40.5" customHeight="1">
      <c r="E330" s="24"/>
      <c r="F330" s="12" t="s">
        <v>33</v>
      </c>
      <c r="G330" s="28" t="s">
        <v>18</v>
      </c>
      <c r="H330" s="9" t="s">
        <v>55</v>
      </c>
      <c r="I330" s="18" t="s">
        <v>230</v>
      </c>
      <c r="J330" s="18" t="s">
        <v>56</v>
      </c>
      <c r="K330" s="18" t="s">
        <v>238</v>
      </c>
      <c r="L330" s="18" t="s">
        <v>57</v>
      </c>
      <c r="M330" s="34" t="s">
        <v>230</v>
      </c>
      <c r="N330" s="18" t="s">
        <v>230</v>
      </c>
      <c r="O330" s="18" t="s">
        <v>59</v>
      </c>
      <c r="P330" s="18" t="s">
        <v>237</v>
      </c>
      <c r="Q330" s="9" t="s">
        <v>58</v>
      </c>
      <c r="R330" s="58"/>
      <c r="U330" s="10"/>
    </row>
    <row r="331" spans="5:21" ht="40.5" customHeight="1">
      <c r="E331" s="24"/>
      <c r="F331" s="12" t="s">
        <v>40</v>
      </c>
      <c r="G331" s="9" t="s">
        <v>19</v>
      </c>
      <c r="H331" s="9" t="s">
        <v>60</v>
      </c>
      <c r="I331" s="18"/>
      <c r="J331" s="18" t="s">
        <v>230</v>
      </c>
      <c r="K331" s="18" t="s">
        <v>230</v>
      </c>
      <c r="L331" s="18" t="s">
        <v>61</v>
      </c>
      <c r="M331" s="30">
        <v>4.0202790000000004</v>
      </c>
      <c r="N331" s="9" t="s">
        <v>7</v>
      </c>
      <c r="O331" s="18" t="s">
        <v>44</v>
      </c>
      <c r="P331" s="18" t="s">
        <v>45</v>
      </c>
      <c r="Q331" s="9" t="s">
        <v>46</v>
      </c>
      <c r="R331" s="58"/>
      <c r="U331" s="10"/>
    </row>
    <row r="332" spans="5:21" ht="40.5" customHeight="1">
      <c r="E332" s="24"/>
      <c r="F332" s="12" t="s">
        <v>69</v>
      </c>
      <c r="G332" s="9" t="s">
        <v>70</v>
      </c>
      <c r="H332" s="9" t="s">
        <v>71</v>
      </c>
      <c r="I332" s="18" t="s">
        <v>236</v>
      </c>
      <c r="J332" s="18" t="s">
        <v>230</v>
      </c>
      <c r="K332" s="18" t="s">
        <v>230</v>
      </c>
      <c r="L332" s="18" t="s">
        <v>72</v>
      </c>
      <c r="M332" s="30">
        <v>60</v>
      </c>
      <c r="N332" s="9" t="s">
        <v>7</v>
      </c>
      <c r="O332" s="18" t="s">
        <v>75</v>
      </c>
      <c r="P332" s="18" t="s">
        <v>73</v>
      </c>
      <c r="Q332" s="9" t="s">
        <v>74</v>
      </c>
      <c r="R332" s="58"/>
      <c r="U332" s="10"/>
    </row>
    <row r="333" spans="5:21" ht="56.25" customHeight="1">
      <c r="E333" s="24"/>
      <c r="F333" s="12" t="s">
        <v>78</v>
      </c>
      <c r="G333" s="9" t="s">
        <v>70</v>
      </c>
      <c r="H333" s="18" t="s">
        <v>230</v>
      </c>
      <c r="I333" s="18" t="s">
        <v>230</v>
      </c>
      <c r="J333" s="18" t="s">
        <v>470</v>
      </c>
      <c r="K333" s="18" t="s">
        <v>230</v>
      </c>
      <c r="L333" s="18" t="s">
        <v>342</v>
      </c>
      <c r="M333" s="30">
        <v>4.1500000000000004</v>
      </c>
      <c r="N333" s="9" t="s">
        <v>7</v>
      </c>
      <c r="O333" s="18" t="s">
        <v>469</v>
      </c>
      <c r="P333" s="18" t="s">
        <v>54</v>
      </c>
      <c r="Q333" s="9" t="s">
        <v>79</v>
      </c>
      <c r="R333" s="58"/>
      <c r="U333" s="10"/>
    </row>
    <row r="334" spans="5:21" ht="60.75" customHeight="1">
      <c r="E334" s="24"/>
      <c r="F334" s="12" t="s">
        <v>25</v>
      </c>
      <c r="G334" s="28" t="s">
        <v>18</v>
      </c>
      <c r="H334" s="18" t="s">
        <v>673</v>
      </c>
      <c r="I334" s="18" t="s">
        <v>674</v>
      </c>
      <c r="J334" s="18" t="s">
        <v>675</v>
      </c>
      <c r="K334" s="18" t="s">
        <v>230</v>
      </c>
      <c r="L334" s="18" t="s">
        <v>66</v>
      </c>
      <c r="M334" s="31">
        <v>15</v>
      </c>
      <c r="N334" s="9" t="s">
        <v>7</v>
      </c>
      <c r="O334" s="18" t="s">
        <v>745</v>
      </c>
      <c r="P334" s="18" t="s">
        <v>348</v>
      </c>
      <c r="Q334" s="9" t="s">
        <v>79</v>
      </c>
      <c r="R334" s="58"/>
      <c r="S334" s="193"/>
      <c r="U334" s="10"/>
    </row>
    <row r="335" spans="5:21" ht="50.25" customHeight="1">
      <c r="E335" s="24"/>
      <c r="F335" s="12" t="s">
        <v>10</v>
      </c>
      <c r="G335" s="28" t="s">
        <v>18</v>
      </c>
      <c r="H335" s="18" t="s">
        <v>80</v>
      </c>
      <c r="I335" s="18" t="s">
        <v>230</v>
      </c>
      <c r="J335" s="18" t="s">
        <v>230</v>
      </c>
      <c r="K335" s="18" t="s">
        <v>230</v>
      </c>
      <c r="L335" s="18" t="s">
        <v>81</v>
      </c>
      <c r="M335" s="31">
        <v>0.2</v>
      </c>
      <c r="N335" s="9" t="s">
        <v>7</v>
      </c>
      <c r="O335" s="18" t="s">
        <v>232</v>
      </c>
      <c r="P335" s="18" t="s">
        <v>82</v>
      </c>
      <c r="Q335" s="9" t="s">
        <v>83</v>
      </c>
      <c r="R335" s="58"/>
      <c r="U335" s="10"/>
    </row>
    <row r="336" spans="5:21" ht="48.75" customHeight="1">
      <c r="E336" s="24"/>
      <c r="F336" s="12" t="s">
        <v>676</v>
      </c>
      <c r="G336" s="28" t="s">
        <v>18</v>
      </c>
      <c r="H336" s="18" t="s">
        <v>677</v>
      </c>
      <c r="I336" s="18" t="s">
        <v>678</v>
      </c>
      <c r="J336" s="18" t="s">
        <v>679</v>
      </c>
      <c r="K336" s="18" t="s">
        <v>230</v>
      </c>
      <c r="L336" s="18" t="s">
        <v>479</v>
      </c>
      <c r="M336" s="31" t="s">
        <v>680</v>
      </c>
      <c r="N336" s="9" t="s">
        <v>106</v>
      </c>
      <c r="O336" s="18" t="s">
        <v>746</v>
      </c>
      <c r="P336" s="18" t="s">
        <v>681</v>
      </c>
      <c r="Q336" s="9" t="s">
        <v>84</v>
      </c>
      <c r="R336" s="58"/>
      <c r="S336" s="193"/>
      <c r="U336" s="10"/>
    </row>
    <row r="337" spans="5:21" ht="38.25" customHeight="1">
      <c r="E337" s="24"/>
      <c r="F337" s="12" t="s">
        <v>85</v>
      </c>
      <c r="G337" s="28" t="s">
        <v>18</v>
      </c>
      <c r="H337" s="9" t="s">
        <v>86</v>
      </c>
      <c r="I337" s="18" t="s">
        <v>231</v>
      </c>
      <c r="J337" s="18" t="s">
        <v>230</v>
      </c>
      <c r="K337" s="18" t="s">
        <v>230</v>
      </c>
      <c r="L337" s="18" t="s">
        <v>87</v>
      </c>
      <c r="M337" s="31">
        <v>16.684999999999999</v>
      </c>
      <c r="N337" s="9" t="s">
        <v>7</v>
      </c>
      <c r="O337" s="18" t="s">
        <v>88</v>
      </c>
      <c r="P337" s="18" t="s">
        <v>64</v>
      </c>
      <c r="Q337" s="9" t="s">
        <v>84</v>
      </c>
      <c r="R337" s="58"/>
      <c r="S337" s="5"/>
      <c r="U337" s="10"/>
    </row>
    <row r="338" spans="5:21" ht="36">
      <c r="E338" s="24"/>
      <c r="F338" s="12" t="s">
        <v>90</v>
      </c>
      <c r="G338" s="9" t="s">
        <v>19</v>
      </c>
      <c r="H338" s="9" t="s">
        <v>91</v>
      </c>
      <c r="I338" s="18" t="s">
        <v>229</v>
      </c>
      <c r="J338" s="18" t="s">
        <v>230</v>
      </c>
      <c r="K338" s="18" t="s">
        <v>230</v>
      </c>
      <c r="L338" s="18" t="s">
        <v>23</v>
      </c>
      <c r="M338" s="30">
        <v>50</v>
      </c>
      <c r="N338" s="9" t="s">
        <v>7</v>
      </c>
      <c r="O338" s="18" t="s">
        <v>92</v>
      </c>
      <c r="P338" s="18" t="s">
        <v>64</v>
      </c>
      <c r="Q338" s="9" t="s">
        <v>89</v>
      </c>
      <c r="R338" s="58"/>
      <c r="S338" s="5"/>
      <c r="U338" s="10"/>
    </row>
    <row r="339" spans="5:21" ht="40.5" customHeight="1">
      <c r="E339" s="8"/>
      <c r="F339" s="39"/>
      <c r="G339" s="9"/>
      <c r="H339" s="9"/>
      <c r="I339" s="4"/>
      <c r="J339" s="9"/>
      <c r="K339" s="4"/>
      <c r="L339" s="9"/>
      <c r="M339" s="40"/>
      <c r="N339" s="9"/>
      <c r="O339" s="9"/>
      <c r="P339" s="4"/>
      <c r="Q339" s="9"/>
      <c r="R339" s="11"/>
      <c r="S339" s="5"/>
      <c r="U339" s="10"/>
    </row>
    <row r="340" spans="5:21" ht="40.5" customHeight="1">
      <c r="E340" s="24"/>
      <c r="F340" s="24"/>
      <c r="G340" s="24"/>
      <c r="H340" s="24"/>
      <c r="I340" s="24"/>
      <c r="J340" s="24"/>
      <c r="K340" s="24"/>
      <c r="L340" s="24"/>
      <c r="M340" s="33"/>
      <c r="N340" s="24"/>
      <c r="O340" s="24"/>
      <c r="P340" s="24"/>
      <c r="Q340" s="24"/>
      <c r="R340" s="58"/>
      <c r="S340" s="5"/>
      <c r="U340" s="10"/>
    </row>
    <row r="341" spans="5:21" ht="26.25" customHeight="1">
      <c r="E341" s="8"/>
      <c r="F341" s="39"/>
      <c r="G341" s="9"/>
      <c r="H341" s="9"/>
      <c r="I341" s="4"/>
      <c r="J341" s="9"/>
      <c r="K341" s="4"/>
      <c r="L341" s="9"/>
      <c r="M341" s="40"/>
      <c r="N341" s="9"/>
      <c r="O341" s="9"/>
      <c r="P341" s="4"/>
      <c r="Q341" s="9"/>
      <c r="R341" s="11"/>
      <c r="S341" s="5"/>
      <c r="U341" s="10"/>
    </row>
    <row r="342" spans="5:21" ht="26.25" customHeight="1">
      <c r="E342" s="8"/>
      <c r="F342" s="39" t="s">
        <v>312</v>
      </c>
      <c r="G342" s="35" t="s">
        <v>311</v>
      </c>
      <c r="H342" s="9"/>
      <c r="I342" s="4"/>
      <c r="J342" s="9"/>
      <c r="K342" s="4"/>
      <c r="L342" s="9"/>
      <c r="M342" s="40"/>
      <c r="N342" s="9"/>
      <c r="O342" s="9"/>
      <c r="P342" s="4"/>
      <c r="Q342" s="9"/>
      <c r="R342" s="11"/>
      <c r="S342" s="5"/>
      <c r="U342" s="10"/>
    </row>
    <row r="343" spans="5:21" ht="26.25" customHeight="1">
      <c r="E343" s="8"/>
      <c r="F343" s="170"/>
      <c r="G343" s="170"/>
      <c r="H343" s="170"/>
      <c r="I343" s="171"/>
      <c r="J343" s="170"/>
      <c r="K343" s="171"/>
      <c r="L343" s="170"/>
      <c r="M343" s="173"/>
      <c r="N343" s="170"/>
      <c r="O343" s="170"/>
      <c r="P343" s="171"/>
      <c r="Q343" s="170"/>
      <c r="R343" s="11"/>
      <c r="S343" s="5"/>
      <c r="U343" s="10"/>
    </row>
    <row r="344" spans="5:21" ht="21" customHeight="1">
      <c r="E344" s="24"/>
      <c r="F344" s="16"/>
      <c r="G344" s="11"/>
      <c r="H344" s="11"/>
      <c r="I344" s="17"/>
      <c r="J344" s="11"/>
      <c r="K344" s="17"/>
      <c r="L344" s="11"/>
      <c r="M344" s="118"/>
      <c r="N344" s="11"/>
      <c r="O344" s="11"/>
      <c r="P344" s="17"/>
      <c r="Q344" s="11"/>
      <c r="R344" s="58"/>
      <c r="S344" s="5"/>
      <c r="U344" s="10"/>
    </row>
    <row r="345" spans="5:21" ht="21" customHeight="1">
      <c r="E345" s="24"/>
      <c r="F345" s="16"/>
      <c r="G345" s="11"/>
      <c r="H345" s="11"/>
      <c r="I345" s="17"/>
      <c r="J345" s="11"/>
      <c r="K345" s="17"/>
      <c r="L345" s="11"/>
      <c r="M345" s="118"/>
      <c r="N345" s="11"/>
      <c r="O345" s="11"/>
      <c r="P345" s="17"/>
      <c r="Q345" s="11"/>
      <c r="R345" s="58"/>
      <c r="S345" s="5"/>
      <c r="U345" s="10"/>
    </row>
    <row r="346" spans="5:21" ht="21" customHeight="1">
      <c r="E346" s="24"/>
      <c r="F346" s="16"/>
      <c r="G346" s="11"/>
      <c r="H346" s="11"/>
      <c r="I346" s="17"/>
      <c r="J346" s="11"/>
      <c r="K346" s="17"/>
      <c r="L346" s="11"/>
      <c r="M346" s="118"/>
      <c r="N346" s="11"/>
      <c r="O346" s="11"/>
      <c r="P346" s="17"/>
      <c r="Q346" s="11"/>
      <c r="R346" s="58"/>
      <c r="S346" s="5"/>
      <c r="U346" s="10"/>
    </row>
    <row r="347" spans="5:21" ht="21" customHeight="1">
      <c r="E347" s="24"/>
      <c r="F347" s="16"/>
      <c r="G347" s="11"/>
      <c r="H347" s="11"/>
      <c r="I347" s="17"/>
      <c r="J347" s="11"/>
      <c r="K347" s="17"/>
      <c r="L347" s="11"/>
      <c r="M347" s="118"/>
      <c r="N347" s="11"/>
      <c r="O347" s="11"/>
      <c r="P347" s="17"/>
      <c r="Q347" s="11"/>
      <c r="R347" s="58"/>
      <c r="S347" s="5"/>
      <c r="U347" s="10"/>
    </row>
    <row r="348" spans="5:21" ht="21" customHeight="1">
      <c r="E348" s="24"/>
      <c r="F348" s="16"/>
      <c r="G348" s="11"/>
      <c r="H348" s="11"/>
      <c r="I348" s="17"/>
      <c r="J348" s="11"/>
      <c r="K348" s="17"/>
      <c r="L348" s="11"/>
      <c r="M348" s="118"/>
      <c r="N348" s="11"/>
      <c r="O348" s="11"/>
      <c r="P348" s="17"/>
      <c r="Q348" s="11"/>
      <c r="R348" s="58"/>
      <c r="S348" s="5"/>
      <c r="U348" s="10"/>
    </row>
    <row r="349" spans="5:21" ht="21" customHeight="1">
      <c r="E349" s="24"/>
      <c r="F349" s="16"/>
      <c r="G349" s="11"/>
      <c r="H349" s="11"/>
      <c r="I349" s="17"/>
      <c r="J349" s="11"/>
      <c r="K349" s="17"/>
      <c r="L349" s="11"/>
      <c r="M349" s="118"/>
      <c r="N349" s="11"/>
      <c r="O349" s="11"/>
      <c r="P349" s="17"/>
      <c r="Q349" s="11"/>
      <c r="R349" s="58"/>
      <c r="S349" s="5"/>
      <c r="U349" s="10"/>
    </row>
    <row r="350" spans="5:21" ht="21" customHeight="1">
      <c r="E350" s="24"/>
      <c r="F350" s="16"/>
      <c r="G350" s="11"/>
      <c r="H350" s="11"/>
      <c r="I350" s="17"/>
      <c r="J350" s="11"/>
      <c r="K350" s="17"/>
      <c r="L350" s="11"/>
      <c r="M350" s="118"/>
      <c r="N350" s="11"/>
      <c r="O350" s="11"/>
      <c r="P350" s="17"/>
      <c r="Q350" s="11"/>
      <c r="R350" s="58"/>
      <c r="S350" s="5"/>
      <c r="U350" s="10"/>
    </row>
    <row r="351" spans="5:21" ht="21" customHeight="1">
      <c r="E351" s="24"/>
      <c r="F351" s="16"/>
      <c r="G351" s="11"/>
      <c r="H351" s="11"/>
      <c r="I351" s="17"/>
      <c r="J351" s="11"/>
      <c r="K351" s="17"/>
      <c r="L351" s="11"/>
      <c r="M351" s="118"/>
      <c r="N351" s="11"/>
      <c r="O351" s="11"/>
      <c r="P351" s="17"/>
      <c r="Q351" s="11"/>
      <c r="R351" s="58"/>
      <c r="S351" s="5"/>
      <c r="U351" s="10"/>
    </row>
    <row r="352" spans="5:21" ht="21" customHeight="1">
      <c r="E352" s="24"/>
      <c r="F352" s="16"/>
      <c r="G352" s="11"/>
      <c r="H352" s="11"/>
      <c r="I352" s="17"/>
      <c r="J352" s="11"/>
      <c r="K352" s="17"/>
      <c r="L352" s="11"/>
      <c r="M352" s="118"/>
      <c r="N352" s="11"/>
      <c r="O352" s="11"/>
      <c r="P352" s="17"/>
      <c r="Q352" s="11"/>
      <c r="R352" s="58"/>
      <c r="S352" s="5"/>
      <c r="U352" s="10"/>
    </row>
    <row r="353" spans="5:21" ht="21" customHeight="1">
      <c r="E353" s="24"/>
      <c r="F353" s="16"/>
      <c r="G353" s="11"/>
      <c r="H353" s="11"/>
      <c r="I353" s="17"/>
      <c r="J353" s="11"/>
      <c r="K353" s="17"/>
      <c r="L353" s="11"/>
      <c r="M353" s="118"/>
      <c r="N353" s="11"/>
      <c r="O353" s="11"/>
      <c r="P353" s="17"/>
      <c r="Q353" s="11"/>
      <c r="R353" s="58"/>
      <c r="S353" s="5"/>
      <c r="U353" s="10"/>
    </row>
    <row r="354" spans="5:21" ht="21" customHeight="1">
      <c r="E354" s="24"/>
      <c r="F354" s="16"/>
      <c r="G354" s="11"/>
      <c r="H354" s="11"/>
      <c r="I354" s="17"/>
      <c r="J354" s="11"/>
      <c r="K354" s="17"/>
      <c r="L354" s="11"/>
      <c r="M354" s="118"/>
      <c r="N354" s="11"/>
      <c r="O354" s="11"/>
      <c r="P354" s="17"/>
      <c r="Q354" s="11"/>
      <c r="R354" s="58"/>
      <c r="S354" s="5"/>
      <c r="U354" s="10"/>
    </row>
    <row r="355" spans="5:21" ht="21" customHeight="1">
      <c r="E355" s="24"/>
      <c r="F355" s="16"/>
      <c r="G355" s="11"/>
      <c r="H355" s="11"/>
      <c r="I355" s="17"/>
      <c r="J355" s="11"/>
      <c r="K355" s="17"/>
      <c r="L355" s="11"/>
      <c r="M355" s="118"/>
      <c r="N355" s="11"/>
      <c r="O355" s="11"/>
      <c r="P355" s="17"/>
      <c r="Q355" s="11"/>
      <c r="R355" s="58"/>
      <c r="S355" s="5"/>
      <c r="U355" s="10"/>
    </row>
    <row r="356" spans="5:21" ht="21" customHeight="1">
      <c r="E356" s="24"/>
      <c r="F356" s="16"/>
      <c r="G356" s="11"/>
      <c r="H356" s="11"/>
      <c r="I356" s="17"/>
      <c r="J356" s="11"/>
      <c r="K356" s="17"/>
      <c r="L356" s="11"/>
      <c r="M356" s="118"/>
      <c r="N356" s="11"/>
      <c r="O356" s="11"/>
      <c r="P356" s="17"/>
      <c r="Q356" s="11"/>
      <c r="R356" s="58"/>
      <c r="S356" s="5"/>
      <c r="U356" s="10"/>
    </row>
    <row r="357" spans="5:21" ht="21" customHeight="1">
      <c r="E357" s="24"/>
      <c r="F357" s="16"/>
      <c r="G357" s="11"/>
      <c r="H357" s="11"/>
      <c r="I357" s="17"/>
      <c r="J357" s="11"/>
      <c r="K357" s="17"/>
      <c r="L357" s="11"/>
      <c r="M357" s="118"/>
      <c r="N357" s="11"/>
      <c r="O357" s="11"/>
      <c r="P357" s="17"/>
      <c r="Q357" s="11"/>
      <c r="R357" s="58"/>
      <c r="S357" s="5"/>
      <c r="U357" s="10"/>
    </row>
    <row r="358" spans="5:21" ht="21" customHeight="1">
      <c r="E358" s="24"/>
      <c r="F358" s="16"/>
      <c r="G358" s="11"/>
      <c r="H358" s="11"/>
      <c r="I358" s="17"/>
      <c r="J358" s="11"/>
      <c r="K358" s="17"/>
      <c r="L358" s="11"/>
      <c r="M358" s="118"/>
      <c r="N358" s="11"/>
      <c r="O358" s="11"/>
      <c r="P358" s="17"/>
      <c r="Q358" s="11"/>
      <c r="R358" s="58"/>
      <c r="S358" s="5"/>
      <c r="U358" s="10"/>
    </row>
    <row r="359" spans="5:21" ht="21" customHeight="1">
      <c r="E359" s="24"/>
      <c r="F359" s="16"/>
      <c r="G359" s="11"/>
      <c r="H359" s="11"/>
      <c r="I359" s="17"/>
      <c r="J359" s="11"/>
      <c r="K359" s="17"/>
      <c r="L359" s="11"/>
      <c r="M359" s="118"/>
      <c r="N359" s="11"/>
      <c r="O359" s="11"/>
      <c r="P359" s="17"/>
      <c r="Q359" s="11"/>
      <c r="R359" s="58"/>
      <c r="S359" s="5"/>
      <c r="U359" s="10"/>
    </row>
    <row r="360" spans="5:21" ht="21" customHeight="1">
      <c r="E360" s="24"/>
      <c r="F360" s="16"/>
      <c r="G360" s="11"/>
      <c r="H360" s="11"/>
      <c r="I360" s="17"/>
      <c r="J360" s="11"/>
      <c r="K360" s="17"/>
      <c r="L360" s="11"/>
      <c r="M360" s="118"/>
      <c r="N360" s="11"/>
      <c r="O360" s="11"/>
      <c r="P360" s="17"/>
      <c r="Q360" s="11"/>
      <c r="R360" s="58"/>
      <c r="S360" s="5"/>
      <c r="U360" s="10"/>
    </row>
    <row r="361" spans="5:21" ht="21" customHeight="1">
      <c r="E361" s="24"/>
      <c r="F361" s="16"/>
      <c r="G361" s="11"/>
      <c r="H361" s="11"/>
      <c r="I361" s="17"/>
      <c r="J361" s="11"/>
      <c r="K361" s="17"/>
      <c r="L361" s="11"/>
      <c r="M361" s="118"/>
      <c r="N361" s="11"/>
      <c r="O361" s="11"/>
      <c r="P361" s="17"/>
      <c r="Q361" s="11"/>
      <c r="R361" s="58"/>
      <c r="S361" s="5"/>
      <c r="U361" s="10"/>
    </row>
    <row r="362" spans="5:21" ht="21" customHeight="1">
      <c r="E362" s="24"/>
      <c r="F362" s="16"/>
      <c r="G362" s="11"/>
      <c r="H362" s="11"/>
      <c r="I362" s="17"/>
      <c r="J362" s="11"/>
      <c r="K362" s="17"/>
      <c r="L362" s="11"/>
      <c r="M362" s="118"/>
      <c r="N362" s="11"/>
      <c r="O362" s="11"/>
      <c r="P362" s="17"/>
      <c r="Q362" s="11"/>
      <c r="R362" s="58"/>
      <c r="S362" s="5"/>
      <c r="U362" s="10"/>
    </row>
    <row r="363" spans="5:21" ht="21" customHeight="1">
      <c r="E363" s="24"/>
      <c r="F363" s="16"/>
      <c r="G363" s="11"/>
      <c r="H363" s="11"/>
      <c r="I363" s="17"/>
      <c r="J363" s="11"/>
      <c r="K363" s="17"/>
      <c r="L363" s="11"/>
      <c r="M363" s="118"/>
      <c r="N363" s="11"/>
      <c r="O363" s="11"/>
      <c r="P363" s="17"/>
      <c r="Q363" s="11"/>
      <c r="R363" s="58"/>
      <c r="S363" s="5"/>
      <c r="U363" s="10"/>
    </row>
    <row r="374" spans="7:21" ht="15">
      <c r="G374" s="54"/>
      <c r="H374" s="54"/>
      <c r="I374" s="54"/>
      <c r="J374" s="54"/>
      <c r="K374" s="55"/>
      <c r="L374" s="56"/>
      <c r="M374" s="56"/>
      <c r="R374" s="10"/>
      <c r="S374" s="5"/>
      <c r="U374" s="10"/>
    </row>
    <row r="375" spans="7:21" ht="15">
      <c r="G375" s="54"/>
      <c r="H375" s="54"/>
      <c r="I375" s="54"/>
      <c r="J375" s="54"/>
      <c r="K375" s="55"/>
      <c r="L375" s="56"/>
      <c r="M375" s="56"/>
      <c r="R375" s="10"/>
      <c r="S375" s="5"/>
      <c r="U375" s="10"/>
    </row>
    <row r="376" spans="7:21" ht="15">
      <c r="G376" s="54"/>
      <c r="H376" s="54"/>
      <c r="I376" s="54"/>
      <c r="J376" s="54"/>
      <c r="K376" s="55"/>
      <c r="L376" s="56"/>
      <c r="M376" s="56"/>
      <c r="R376" s="10"/>
      <c r="S376" s="5"/>
      <c r="U376" s="10"/>
    </row>
    <row r="377" spans="7:21" ht="15">
      <c r="G377" s="54"/>
      <c r="H377" s="54"/>
      <c r="I377" s="54"/>
      <c r="J377" s="54"/>
      <c r="K377" s="55"/>
      <c r="L377" s="56"/>
      <c r="M377" s="56"/>
      <c r="R377" s="10"/>
      <c r="S377" s="5"/>
      <c r="U377" s="10"/>
    </row>
    <row r="378" spans="7:21" ht="15">
      <c r="G378" s="54"/>
      <c r="H378" s="54"/>
      <c r="I378" s="54"/>
      <c r="J378" s="54"/>
      <c r="K378" s="55"/>
      <c r="L378" s="56"/>
      <c r="M378" s="56"/>
      <c r="R378" s="10"/>
      <c r="S378" s="5"/>
      <c r="U378" s="10"/>
    </row>
    <row r="379" spans="7:21" ht="15">
      <c r="G379" s="54"/>
      <c r="H379" s="54"/>
      <c r="I379" s="54"/>
      <c r="J379" s="54"/>
      <c r="K379" s="55"/>
      <c r="L379" s="56"/>
      <c r="M379" s="56"/>
      <c r="R379" s="10"/>
      <c r="S379" s="5"/>
      <c r="U379" s="10"/>
    </row>
    <row r="380" spans="7:21" ht="15">
      <c r="G380" s="54"/>
      <c r="H380" s="54"/>
      <c r="I380" s="54"/>
      <c r="J380" s="54"/>
      <c r="K380" s="55"/>
      <c r="L380" s="56"/>
      <c r="M380" s="56"/>
      <c r="R380" s="10"/>
      <c r="S380" s="5"/>
      <c r="U380" s="10"/>
    </row>
    <row r="381" spans="7:21" ht="15">
      <c r="G381" s="54"/>
      <c r="H381" s="54"/>
      <c r="I381" s="54"/>
      <c r="J381" s="54"/>
      <c r="K381" s="55"/>
      <c r="L381" s="56"/>
      <c r="M381" s="56"/>
      <c r="R381" s="10"/>
      <c r="S381" s="5"/>
      <c r="U381" s="10"/>
    </row>
    <row r="382" spans="7:21" ht="15">
      <c r="G382" s="54"/>
      <c r="H382" s="54"/>
      <c r="I382" s="54"/>
      <c r="J382" s="54"/>
      <c r="K382" s="55"/>
      <c r="L382" s="56"/>
      <c r="M382" s="56"/>
      <c r="R382" s="10"/>
      <c r="S382" s="5"/>
      <c r="U382" s="10"/>
    </row>
    <row r="383" spans="7:21" ht="15">
      <c r="G383" s="54"/>
      <c r="H383" s="54"/>
      <c r="I383" s="54"/>
      <c r="J383" s="54"/>
      <c r="K383" s="55"/>
      <c r="L383" s="56"/>
      <c r="M383" s="56"/>
      <c r="R383" s="10"/>
      <c r="S383" s="5"/>
      <c r="U383" s="10"/>
    </row>
  </sheetData>
  <hyperlinks>
    <hyperlink ref="U102" r:id="rId1"/>
  </hyperlinks>
  <pageMargins left="0.70866141732283472" right="0.70866141732283472" top="0.74803149606299213" bottom="0.74803149606299213" header="0.31496062992125984" footer="0.31496062992125984"/>
  <pageSetup paperSize="9" scale="60" orientation="landscape" r:id="rId2"/>
  <ignoredErrors>
    <ignoredError sqref="M296 M336" numberStoredAsText="1"/>
  </ignoredErrors>
  <legacyDrawing r:id="rId3"/>
</worksheet>
</file>

<file path=xl/worksheets/sheet5.xml><?xml version="1.0" encoding="utf-8"?>
<worksheet xmlns="http://schemas.openxmlformats.org/spreadsheetml/2006/main" xmlns:r="http://schemas.openxmlformats.org/officeDocument/2006/relationships">
  <dimension ref="J2:R25"/>
  <sheetViews>
    <sheetView zoomScale="80" zoomScaleNormal="80" workbookViewId="0">
      <pane ySplit="1605" activePane="bottomLeft"/>
      <selection activeCell="M1" sqref="M1:N1048576"/>
      <selection pane="bottomLeft" activeCell="N24" sqref="N24"/>
    </sheetView>
  </sheetViews>
  <sheetFormatPr defaultRowHeight="15"/>
  <cols>
    <col min="1" max="9" width="1.7109375" style="127" customWidth="1"/>
    <col min="10" max="10" width="5.42578125" style="123" customWidth="1"/>
    <col min="11" max="11" width="45.5703125" style="127" customWidth="1"/>
    <col min="12" max="12" width="15.7109375" style="123" customWidth="1"/>
    <col min="13" max="13" width="25.7109375" style="137" customWidth="1"/>
    <col min="14" max="14" width="25.7109375" style="123" customWidth="1"/>
    <col min="15" max="16" width="5.42578125" style="138" customWidth="1"/>
    <col min="17" max="16384" width="9.140625" style="127"/>
  </cols>
  <sheetData>
    <row r="2" spans="10:16" ht="19.5" customHeight="1">
      <c r="K2" s="124"/>
      <c r="L2" s="125"/>
      <c r="M2" s="126"/>
      <c r="N2" s="125"/>
      <c r="O2" s="125"/>
      <c r="P2" s="125"/>
    </row>
    <row r="3" spans="10:16" ht="19.5" customHeight="1">
      <c r="K3" s="128" t="s">
        <v>1389</v>
      </c>
      <c r="L3" s="129" t="s">
        <v>1390</v>
      </c>
      <c r="M3" s="130" t="s">
        <v>1391</v>
      </c>
      <c r="N3" s="131" t="s">
        <v>1430</v>
      </c>
      <c r="O3" s="132"/>
      <c r="P3" s="132"/>
    </row>
    <row r="4" spans="10:16" ht="19.5" customHeight="1">
      <c r="K4" s="133"/>
      <c r="L4" s="134"/>
      <c r="M4" s="135"/>
      <c r="N4" s="134"/>
      <c r="O4" s="136"/>
      <c r="P4" s="136"/>
    </row>
    <row r="5" spans="10:16" ht="12" customHeight="1"/>
    <row r="6" spans="10:16" ht="12" customHeight="1">
      <c r="K6" s="139"/>
      <c r="L6" s="140"/>
      <c r="M6" s="141"/>
      <c r="N6" s="140"/>
      <c r="O6" s="142"/>
      <c r="P6" s="142"/>
    </row>
    <row r="7" spans="10:16" ht="19.5" customHeight="1">
      <c r="J7" s="143"/>
      <c r="N7" s="144"/>
    </row>
    <row r="8" spans="10:16" ht="19.5" customHeight="1">
      <c r="J8" s="143"/>
      <c r="L8" s="123">
        <v>2016</v>
      </c>
      <c r="M8" s="137">
        <v>0</v>
      </c>
      <c r="N8" s="144">
        <v>0</v>
      </c>
    </row>
    <row r="9" spans="10:16" ht="19.5" customHeight="1">
      <c r="J9" s="143"/>
      <c r="L9" s="123">
        <v>2015</v>
      </c>
      <c r="M9" s="137">
        <v>0</v>
      </c>
      <c r="N9" s="144">
        <v>0</v>
      </c>
    </row>
    <row r="10" spans="10:16" ht="19.5" customHeight="1">
      <c r="J10" s="143"/>
      <c r="L10" s="123">
        <v>2014</v>
      </c>
      <c r="M10" s="137">
        <v>1</v>
      </c>
      <c r="N10" s="144">
        <v>35.130000000000003</v>
      </c>
    </row>
    <row r="11" spans="10:16" ht="19.5" customHeight="1">
      <c r="J11" s="143"/>
      <c r="L11" s="123">
        <v>2013</v>
      </c>
      <c r="M11" s="137">
        <v>0</v>
      </c>
      <c r="N11" s="144">
        <v>0</v>
      </c>
    </row>
    <row r="12" spans="10:16" ht="19.5" customHeight="1">
      <c r="J12" s="143"/>
      <c r="L12" s="123">
        <v>2012</v>
      </c>
      <c r="M12" s="137">
        <v>0</v>
      </c>
      <c r="N12" s="144">
        <v>0</v>
      </c>
    </row>
    <row r="13" spans="10:16" ht="19.5" customHeight="1">
      <c r="J13" s="143"/>
      <c r="L13" s="123">
        <v>2011</v>
      </c>
      <c r="M13" s="137">
        <v>0</v>
      </c>
      <c r="N13" s="144">
        <v>0</v>
      </c>
    </row>
    <row r="14" spans="10:16" ht="19.5" customHeight="1">
      <c r="J14" s="143"/>
      <c r="L14" s="123">
        <v>2010</v>
      </c>
      <c r="M14" s="137">
        <v>0</v>
      </c>
      <c r="N14" s="144">
        <v>0</v>
      </c>
    </row>
    <row r="15" spans="10:16" ht="19.5" customHeight="1">
      <c r="J15" s="143"/>
      <c r="L15" s="123">
        <v>2009</v>
      </c>
      <c r="M15" s="137">
        <v>1</v>
      </c>
      <c r="N15" s="144">
        <v>10</v>
      </c>
    </row>
    <row r="16" spans="10:16" ht="19.5" customHeight="1">
      <c r="J16" s="143"/>
      <c r="L16" s="123">
        <v>2008</v>
      </c>
      <c r="M16" s="137">
        <v>0</v>
      </c>
      <c r="N16" s="144">
        <v>0</v>
      </c>
    </row>
    <row r="17" spans="10:18" ht="19.5" customHeight="1">
      <c r="J17" s="143"/>
      <c r="L17" s="123">
        <v>2007</v>
      </c>
      <c r="M17" s="137">
        <v>4</v>
      </c>
      <c r="N17" s="144">
        <v>500.53</v>
      </c>
    </row>
    <row r="18" spans="10:18" ht="19.5" customHeight="1">
      <c r="J18" s="143"/>
      <c r="L18" s="123">
        <v>2006</v>
      </c>
      <c r="M18" s="137">
        <v>2</v>
      </c>
      <c r="N18" s="144">
        <v>725.25</v>
      </c>
    </row>
    <row r="19" spans="10:18" ht="19.5" customHeight="1">
      <c r="J19" s="143"/>
      <c r="L19" s="123">
        <v>2005</v>
      </c>
      <c r="M19" s="137">
        <v>7</v>
      </c>
      <c r="N19" s="144">
        <v>81.900000000000006</v>
      </c>
    </row>
    <row r="20" spans="10:18" ht="19.5" customHeight="1">
      <c r="J20" s="143"/>
      <c r="K20" s="145"/>
      <c r="L20" s="146"/>
      <c r="M20" s="147"/>
      <c r="N20" s="148"/>
      <c r="O20" s="149"/>
      <c r="P20" s="149"/>
    </row>
    <row r="21" spans="10:18" ht="12" customHeight="1">
      <c r="N21" s="144"/>
    </row>
    <row r="22" spans="10:18" ht="12" customHeight="1">
      <c r="N22" s="144"/>
    </row>
    <row r="23" spans="10:18" ht="19.5" customHeight="1">
      <c r="K23" s="150"/>
      <c r="L23" s="151"/>
      <c r="M23" s="152"/>
      <c r="N23" s="153"/>
      <c r="O23" s="154"/>
      <c r="P23" s="154"/>
    </row>
    <row r="24" spans="10:18" ht="19.5" customHeight="1">
      <c r="K24" s="155" t="s">
        <v>1392</v>
      </c>
      <c r="L24" s="155"/>
      <c r="M24" s="156"/>
      <c r="N24" s="157">
        <f>SUM(N7:N20)</f>
        <v>1352.81</v>
      </c>
      <c r="O24" s="158"/>
      <c r="P24" s="158"/>
      <c r="R24" s="159" t="s">
        <v>1393</v>
      </c>
    </row>
    <row r="25" spans="10:18" ht="19.5" customHeight="1">
      <c r="K25" s="160"/>
      <c r="L25" s="161"/>
      <c r="M25" s="162"/>
      <c r="N25" s="163"/>
      <c r="O25" s="164"/>
      <c r="P25" s="16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F6:R119"/>
  <sheetViews>
    <sheetView topLeftCell="A13" zoomScale="40" zoomScaleNormal="40" workbookViewId="0">
      <selection activeCell="D100" sqref="D100:D105"/>
    </sheetView>
  </sheetViews>
  <sheetFormatPr defaultRowHeight="12.75"/>
  <cols>
    <col min="1" max="5" width="4.7109375" style="86" customWidth="1"/>
    <col min="6" max="7" width="10.7109375" style="86" customWidth="1"/>
    <col min="8" max="8" width="6" style="86" customWidth="1"/>
    <col min="9" max="17" width="9.5703125" style="86" customWidth="1"/>
    <col min="18" max="16384" width="9.140625" style="86"/>
  </cols>
  <sheetData>
    <row r="6" spans="6:18">
      <c r="F6" s="94" t="s">
        <v>978</v>
      </c>
      <c r="K6" s="116"/>
      <c r="L6" s="116"/>
      <c r="M6" s="116"/>
      <c r="N6" s="117"/>
      <c r="O6" s="117"/>
      <c r="P6" s="117" t="s">
        <v>1157</v>
      </c>
    </row>
    <row r="8" spans="6:18">
      <c r="F8" s="95"/>
      <c r="G8" s="96" t="s">
        <v>986</v>
      </c>
      <c r="H8" s="95"/>
      <c r="I8" s="95" t="s">
        <v>1013</v>
      </c>
      <c r="J8" s="95"/>
      <c r="K8" s="95"/>
      <c r="L8" s="95"/>
      <c r="M8" s="95"/>
      <c r="N8" s="95"/>
      <c r="O8" s="95" t="s">
        <v>999</v>
      </c>
      <c r="P8" s="95"/>
    </row>
    <row r="9" spans="6:18">
      <c r="F9" s="87"/>
      <c r="G9" s="87"/>
      <c r="H9" s="87"/>
      <c r="I9" s="97" t="s">
        <v>1007</v>
      </c>
      <c r="J9" s="88"/>
      <c r="K9" s="88"/>
      <c r="L9" s="88"/>
      <c r="M9" s="87"/>
      <c r="N9" s="87"/>
      <c r="O9" s="87" t="s">
        <v>1015</v>
      </c>
      <c r="P9" s="87"/>
    </row>
    <row r="10" spans="6:18">
      <c r="F10" s="87"/>
      <c r="G10" s="87"/>
      <c r="H10" s="87"/>
      <c r="I10" s="97" t="s">
        <v>1011</v>
      </c>
      <c r="J10" s="88"/>
      <c r="K10" s="88"/>
      <c r="L10" s="88"/>
      <c r="M10" s="87"/>
      <c r="N10" s="87"/>
      <c r="O10" s="87" t="s">
        <v>1016</v>
      </c>
      <c r="P10" s="87"/>
    </row>
    <row r="11" spans="6:18">
      <c r="F11" s="91"/>
      <c r="G11" s="91"/>
      <c r="H11" s="92"/>
      <c r="I11" s="98" t="s">
        <v>1012</v>
      </c>
      <c r="J11" s="92"/>
      <c r="K11" s="92"/>
      <c r="L11" s="92"/>
      <c r="M11" s="91"/>
      <c r="N11" s="91"/>
      <c r="O11" s="91" t="s">
        <v>1014</v>
      </c>
      <c r="P11" s="91"/>
      <c r="R11" s="86" t="s">
        <v>1018</v>
      </c>
    </row>
    <row r="17" spans="6:18">
      <c r="F17" s="94" t="s">
        <v>979</v>
      </c>
      <c r="K17" s="116"/>
      <c r="L17" s="116"/>
      <c r="M17" s="116"/>
      <c r="N17" s="117"/>
      <c r="O17" s="117"/>
      <c r="P17" s="117" t="s">
        <v>1157</v>
      </c>
    </row>
    <row r="19" spans="6:18">
      <c r="F19" s="95"/>
      <c r="G19" s="96" t="s">
        <v>986</v>
      </c>
      <c r="H19" s="95"/>
      <c r="I19" s="95" t="s">
        <v>993</v>
      </c>
      <c r="J19" s="95"/>
      <c r="K19" s="95"/>
      <c r="L19" s="95"/>
      <c r="M19" s="95"/>
      <c r="N19" s="95"/>
      <c r="O19" s="95" t="s">
        <v>992</v>
      </c>
      <c r="P19" s="95"/>
    </row>
    <row r="20" spans="6:18">
      <c r="F20" s="87"/>
      <c r="G20" s="87"/>
      <c r="H20" s="87"/>
      <c r="I20" s="88"/>
      <c r="J20" s="88"/>
      <c r="K20" s="88" t="s">
        <v>980</v>
      </c>
      <c r="L20" s="88">
        <v>10</v>
      </c>
      <c r="M20" s="87"/>
      <c r="N20" s="87"/>
      <c r="O20" s="87" t="s">
        <v>984</v>
      </c>
      <c r="P20" s="87"/>
    </row>
    <row r="21" spans="6:18">
      <c r="F21" s="87"/>
      <c r="G21" s="87"/>
      <c r="H21" s="87"/>
      <c r="I21" s="88" t="s">
        <v>981</v>
      </c>
      <c r="J21" s="88">
        <v>10</v>
      </c>
      <c r="K21" s="88" t="s">
        <v>982</v>
      </c>
      <c r="L21" s="88">
        <v>25</v>
      </c>
      <c r="M21" s="87"/>
      <c r="N21" s="87"/>
      <c r="O21" s="87" t="s">
        <v>985</v>
      </c>
      <c r="P21" s="87"/>
    </row>
    <row r="22" spans="6:18">
      <c r="F22" s="87"/>
      <c r="G22" s="87"/>
      <c r="H22" s="88"/>
      <c r="I22" s="88" t="s">
        <v>981</v>
      </c>
      <c r="J22" s="88">
        <v>25</v>
      </c>
      <c r="K22" s="88" t="s">
        <v>982</v>
      </c>
      <c r="L22" s="88">
        <v>250</v>
      </c>
      <c r="M22" s="87"/>
      <c r="N22" s="87"/>
      <c r="O22" s="87" t="s">
        <v>987</v>
      </c>
      <c r="P22" s="87"/>
    </row>
    <row r="23" spans="6:18">
      <c r="F23" s="87"/>
      <c r="G23" s="87"/>
      <c r="H23" s="88"/>
      <c r="I23" s="88" t="s">
        <v>981</v>
      </c>
      <c r="J23" s="88">
        <v>250</v>
      </c>
      <c r="K23" s="88" t="s">
        <v>982</v>
      </c>
      <c r="L23" s="89">
        <v>1000</v>
      </c>
      <c r="M23" s="87"/>
      <c r="N23" s="87"/>
      <c r="O23" s="87" t="s">
        <v>988</v>
      </c>
      <c r="P23" s="87"/>
    </row>
    <row r="24" spans="6:18">
      <c r="F24" s="91"/>
      <c r="G24" s="91"/>
      <c r="H24" s="92"/>
      <c r="I24" s="92"/>
      <c r="J24" s="92"/>
      <c r="K24" s="92" t="s">
        <v>983</v>
      </c>
      <c r="L24" s="93">
        <v>1000</v>
      </c>
      <c r="M24" s="91"/>
      <c r="N24" s="91"/>
      <c r="O24" s="91" t="s">
        <v>989</v>
      </c>
      <c r="P24" s="91"/>
      <c r="R24" s="86" t="s">
        <v>991</v>
      </c>
    </row>
    <row r="26" spans="6:18">
      <c r="F26" s="95"/>
      <c r="G26" s="96" t="s">
        <v>990</v>
      </c>
      <c r="H26" s="95"/>
      <c r="I26" s="95" t="s">
        <v>994</v>
      </c>
      <c r="J26" s="95"/>
      <c r="K26" s="95"/>
      <c r="L26" s="95"/>
      <c r="M26" s="95"/>
      <c r="N26" s="95"/>
      <c r="O26" s="95" t="s">
        <v>992</v>
      </c>
      <c r="P26" s="95"/>
    </row>
    <row r="27" spans="6:18">
      <c r="F27" s="87"/>
      <c r="G27" s="87"/>
      <c r="H27" s="87"/>
      <c r="I27" s="97" t="s">
        <v>997</v>
      </c>
      <c r="J27" s="88"/>
      <c r="K27" s="88"/>
      <c r="L27" s="88"/>
      <c r="M27" s="87"/>
      <c r="N27" s="87"/>
      <c r="O27" s="99" t="s">
        <v>1000</v>
      </c>
      <c r="P27" s="87"/>
    </row>
    <row r="28" spans="6:18">
      <c r="F28" s="87"/>
      <c r="G28" s="87"/>
      <c r="H28" s="87"/>
      <c r="I28" s="97" t="s">
        <v>998</v>
      </c>
      <c r="J28" s="88"/>
      <c r="K28" s="88"/>
      <c r="L28" s="88"/>
      <c r="M28" s="87"/>
      <c r="N28" s="87"/>
      <c r="O28" s="99" t="s">
        <v>1001</v>
      </c>
      <c r="P28" s="87"/>
    </row>
    <row r="29" spans="6:18">
      <c r="F29" s="87"/>
      <c r="G29" s="87"/>
      <c r="H29" s="88"/>
      <c r="I29" s="97" t="s">
        <v>996</v>
      </c>
      <c r="J29" s="88"/>
      <c r="K29" s="88"/>
      <c r="L29" s="88"/>
      <c r="M29" s="87"/>
      <c r="N29" s="87"/>
      <c r="O29" s="99" t="s">
        <v>1002</v>
      </c>
      <c r="P29" s="87"/>
    </row>
    <row r="30" spans="6:18">
      <c r="F30" s="87"/>
      <c r="G30" s="87"/>
      <c r="H30" s="88"/>
      <c r="I30" s="97" t="s">
        <v>995</v>
      </c>
      <c r="J30" s="88"/>
      <c r="K30" s="88"/>
      <c r="L30" s="89"/>
      <c r="M30" s="87"/>
      <c r="N30" s="87"/>
      <c r="O30" s="99" t="s">
        <v>1003</v>
      </c>
      <c r="P30" s="87"/>
    </row>
    <row r="31" spans="6:18">
      <c r="F31" s="91"/>
      <c r="G31" s="91"/>
      <c r="H31" s="92"/>
      <c r="I31" s="98"/>
      <c r="J31" s="92"/>
      <c r="K31" s="92"/>
      <c r="L31" s="93"/>
      <c r="M31" s="91"/>
      <c r="N31" s="91"/>
      <c r="O31" s="91"/>
      <c r="P31" s="91"/>
      <c r="R31" s="86" t="s">
        <v>991</v>
      </c>
    </row>
    <row r="33" spans="6:18">
      <c r="F33" s="95"/>
      <c r="G33" s="96" t="s">
        <v>1005</v>
      </c>
      <c r="H33" s="95"/>
      <c r="I33" s="95" t="s">
        <v>1006</v>
      </c>
      <c r="J33" s="95"/>
      <c r="K33" s="95"/>
      <c r="L33" s="95"/>
      <c r="M33" s="95"/>
      <c r="N33" s="95"/>
      <c r="O33" s="95" t="s">
        <v>999</v>
      </c>
      <c r="P33" s="95"/>
    </row>
    <row r="34" spans="6:18">
      <c r="F34" s="87"/>
      <c r="G34" s="87"/>
      <c r="H34" s="87"/>
      <c r="I34" s="97" t="s">
        <v>1007</v>
      </c>
      <c r="J34" s="88"/>
      <c r="K34" s="88"/>
      <c r="L34" s="88"/>
      <c r="M34" s="87"/>
      <c r="N34" s="87"/>
      <c r="O34" s="87" t="s">
        <v>1008</v>
      </c>
      <c r="P34" s="87"/>
    </row>
    <row r="35" spans="6:18">
      <c r="F35" s="87"/>
      <c r="G35" s="87"/>
      <c r="H35" s="87"/>
      <c r="I35" s="97" t="s">
        <v>1011</v>
      </c>
      <c r="J35" s="88"/>
      <c r="K35" s="88"/>
      <c r="L35" s="88"/>
      <c r="M35" s="87"/>
      <c r="N35" s="87"/>
      <c r="O35" s="87" t="s">
        <v>1009</v>
      </c>
      <c r="P35" s="87"/>
    </row>
    <row r="36" spans="6:18">
      <c r="F36" s="91"/>
      <c r="G36" s="91"/>
      <c r="H36" s="92"/>
      <c r="I36" s="98" t="s">
        <v>1012</v>
      </c>
      <c r="J36" s="92"/>
      <c r="K36" s="92"/>
      <c r="L36" s="92"/>
      <c r="M36" s="91"/>
      <c r="N36" s="91"/>
      <c r="O36" s="91" t="s">
        <v>1010</v>
      </c>
      <c r="P36" s="91"/>
      <c r="R36" s="86" t="s">
        <v>1004</v>
      </c>
    </row>
    <row r="38" spans="6:18">
      <c r="F38" s="95"/>
      <c r="G38" s="96" t="s">
        <v>1031</v>
      </c>
      <c r="H38" s="95"/>
      <c r="I38" s="95" t="s">
        <v>1020</v>
      </c>
      <c r="J38" s="95"/>
      <c r="K38" s="95"/>
      <c r="L38" s="95"/>
      <c r="M38" s="95"/>
      <c r="N38" s="95"/>
      <c r="O38" s="95" t="s">
        <v>999</v>
      </c>
      <c r="P38" s="95"/>
    </row>
    <row r="39" spans="6:18">
      <c r="F39" s="87"/>
      <c r="G39" s="87"/>
      <c r="H39" s="87"/>
      <c r="I39" s="97" t="s">
        <v>1019</v>
      </c>
      <c r="J39" s="88"/>
      <c r="K39" s="88"/>
      <c r="L39" s="88"/>
      <c r="M39" s="87"/>
      <c r="N39" s="87"/>
      <c r="O39" s="101" t="s">
        <v>1021</v>
      </c>
      <c r="P39" s="87"/>
    </row>
    <row r="40" spans="6:18">
      <c r="F40" s="87"/>
      <c r="G40" s="87"/>
      <c r="H40" s="87"/>
      <c r="I40" s="97" t="s">
        <v>1022</v>
      </c>
      <c r="J40" s="88"/>
      <c r="K40" s="88"/>
      <c r="L40" s="88"/>
      <c r="M40" s="87"/>
      <c r="N40" s="90" t="s">
        <v>1023</v>
      </c>
      <c r="O40" s="101" t="s">
        <v>1030</v>
      </c>
      <c r="P40" s="87"/>
    </row>
    <row r="41" spans="6:18">
      <c r="F41" s="87"/>
      <c r="G41" s="87"/>
      <c r="H41" s="88"/>
      <c r="I41" s="97"/>
      <c r="J41" s="88"/>
      <c r="K41" s="88"/>
      <c r="L41" s="88"/>
      <c r="M41" s="87"/>
      <c r="N41" s="90" t="s">
        <v>1024</v>
      </c>
      <c r="O41" s="101" t="s">
        <v>1027</v>
      </c>
      <c r="P41" s="87"/>
    </row>
    <row r="42" spans="6:18">
      <c r="F42" s="87"/>
      <c r="G42" s="87"/>
      <c r="H42" s="88"/>
      <c r="I42" s="97"/>
      <c r="J42" s="88"/>
      <c r="K42" s="88"/>
      <c r="L42" s="88"/>
      <c r="M42" s="87"/>
      <c r="N42" s="90" t="s">
        <v>1025</v>
      </c>
      <c r="O42" s="101" t="s">
        <v>1028</v>
      </c>
      <c r="P42" s="87"/>
    </row>
    <row r="43" spans="6:18">
      <c r="F43" s="87"/>
      <c r="G43" s="87"/>
      <c r="H43" s="88"/>
      <c r="I43" s="97"/>
      <c r="J43" s="88"/>
      <c r="K43" s="88"/>
      <c r="L43" s="89"/>
      <c r="M43" s="87"/>
      <c r="N43" s="90" t="s">
        <v>1026</v>
      </c>
      <c r="O43" s="101" t="s">
        <v>1029</v>
      </c>
      <c r="P43" s="87"/>
    </row>
    <row r="44" spans="6:18">
      <c r="F44" s="87"/>
      <c r="G44" s="87"/>
      <c r="H44" s="87"/>
      <c r="I44" s="97" t="s">
        <v>1032</v>
      </c>
      <c r="J44" s="88"/>
      <c r="K44" s="88"/>
      <c r="L44" s="88"/>
      <c r="M44" s="87"/>
      <c r="N44" s="90" t="s">
        <v>1023</v>
      </c>
      <c r="O44" s="102">
        <v>0.56200000000000006</v>
      </c>
      <c r="P44" s="87"/>
    </row>
    <row r="45" spans="6:18">
      <c r="F45" s="87"/>
      <c r="G45" s="87"/>
      <c r="H45" s="88"/>
      <c r="I45" s="97"/>
      <c r="J45" s="88"/>
      <c r="K45" s="88"/>
      <c r="L45" s="88"/>
      <c r="M45" s="87"/>
      <c r="N45" s="90" t="s">
        <v>1024</v>
      </c>
      <c r="O45" s="102">
        <v>0.47</v>
      </c>
      <c r="P45" s="87"/>
    </row>
    <row r="46" spans="6:18">
      <c r="F46" s="87"/>
      <c r="G46" s="87"/>
      <c r="H46" s="88"/>
      <c r="I46" s="97"/>
      <c r="J46" s="88"/>
      <c r="K46" s="88"/>
      <c r="L46" s="88"/>
      <c r="M46" s="87"/>
      <c r="N46" s="90" t="s">
        <v>1025</v>
      </c>
      <c r="O46" s="102">
        <v>0.53500000000000003</v>
      </c>
      <c r="P46" s="87"/>
    </row>
    <row r="47" spans="6:18">
      <c r="F47" s="91"/>
      <c r="G47" s="91"/>
      <c r="H47" s="92"/>
      <c r="I47" s="98"/>
      <c r="J47" s="92"/>
      <c r="K47" s="92"/>
      <c r="L47" s="93"/>
      <c r="M47" s="91"/>
      <c r="N47" s="100" t="s">
        <v>1026</v>
      </c>
      <c r="O47" s="103">
        <v>0.51200000000000001</v>
      </c>
      <c r="P47" s="91"/>
      <c r="R47" s="86" t="s">
        <v>1017</v>
      </c>
    </row>
    <row r="53" spans="6:16">
      <c r="F53" s="94" t="s">
        <v>1107</v>
      </c>
      <c r="K53" s="116"/>
      <c r="L53" s="116"/>
      <c r="M53" s="116"/>
      <c r="N53" s="117"/>
      <c r="O53" s="117"/>
      <c r="P53" s="117" t="s">
        <v>1157</v>
      </c>
    </row>
    <row r="55" spans="6:16" ht="33" customHeight="1">
      <c r="F55" s="108"/>
      <c r="G55" s="108" t="s">
        <v>986</v>
      </c>
      <c r="H55" s="108"/>
      <c r="I55" s="108"/>
      <c r="J55" s="108"/>
      <c r="K55" s="108"/>
      <c r="L55" s="108"/>
      <c r="M55" s="108"/>
      <c r="N55" s="108"/>
      <c r="O55" s="108" t="s">
        <v>1108</v>
      </c>
      <c r="P55" s="108"/>
    </row>
    <row r="56" spans="6:16" ht="33" customHeight="1">
      <c r="F56" s="109"/>
      <c r="G56" s="109" t="s">
        <v>1109</v>
      </c>
      <c r="H56" s="109"/>
      <c r="I56" s="109"/>
      <c r="J56" s="109"/>
      <c r="K56" s="109"/>
      <c r="L56" s="109"/>
      <c r="M56" s="109"/>
      <c r="N56" s="109"/>
      <c r="O56" s="109" t="s">
        <v>1119</v>
      </c>
      <c r="P56" s="109"/>
    </row>
    <row r="57" spans="6:16" ht="33" customHeight="1">
      <c r="F57" s="109"/>
      <c r="G57" s="109" t="s">
        <v>1110</v>
      </c>
      <c r="H57" s="109"/>
      <c r="I57" s="109"/>
      <c r="J57" s="109"/>
      <c r="K57" s="109"/>
      <c r="L57" s="109"/>
      <c r="M57" s="109"/>
      <c r="N57" s="109"/>
      <c r="O57" s="109" t="s">
        <v>1118</v>
      </c>
      <c r="P57" s="109"/>
    </row>
    <row r="58" spans="6:16" ht="33" customHeight="1">
      <c r="F58" s="109"/>
      <c r="G58" s="109" t="s">
        <v>1111</v>
      </c>
      <c r="H58" s="109"/>
      <c r="I58" s="109"/>
      <c r="J58" s="109"/>
      <c r="K58" s="109"/>
      <c r="L58" s="109"/>
      <c r="M58" s="109"/>
      <c r="N58" s="109"/>
      <c r="O58" s="109" t="s">
        <v>1117</v>
      </c>
      <c r="P58" s="109"/>
    </row>
    <row r="59" spans="6:16" ht="33" customHeight="1">
      <c r="F59" s="109"/>
      <c r="G59" s="109" t="s">
        <v>1114</v>
      </c>
      <c r="H59" s="109"/>
      <c r="I59" s="109"/>
      <c r="J59" s="109"/>
      <c r="K59" s="109"/>
      <c r="L59" s="109"/>
      <c r="M59" s="109"/>
      <c r="N59" s="109"/>
      <c r="O59" s="109" t="s">
        <v>1116</v>
      </c>
      <c r="P59" s="109"/>
    </row>
    <row r="60" spans="6:16" ht="33" customHeight="1">
      <c r="F60" s="109"/>
      <c r="G60" s="109" t="s">
        <v>1112</v>
      </c>
      <c r="H60" s="109"/>
      <c r="I60" s="109"/>
      <c r="J60" s="109"/>
      <c r="K60" s="109"/>
      <c r="L60" s="110"/>
      <c r="M60" s="109"/>
      <c r="N60" s="109"/>
      <c r="O60" s="113">
        <v>0.157</v>
      </c>
      <c r="P60" s="109"/>
    </row>
    <row r="61" spans="6:16" ht="33" customHeight="1">
      <c r="F61" s="111"/>
      <c r="G61" s="111" t="s">
        <v>1113</v>
      </c>
      <c r="H61" s="111"/>
      <c r="I61" s="111"/>
      <c r="J61" s="111"/>
      <c r="K61" s="111"/>
      <c r="L61" s="112"/>
      <c r="M61" s="111"/>
      <c r="N61" s="111"/>
      <c r="O61" s="111" t="s">
        <v>1115</v>
      </c>
      <c r="P61" s="111"/>
    </row>
    <row r="67" spans="6:17">
      <c r="F67" s="94" t="s">
        <v>1156</v>
      </c>
      <c r="K67" s="116"/>
      <c r="L67" s="116"/>
      <c r="M67" s="116"/>
      <c r="N67" s="117"/>
      <c r="O67" s="117"/>
      <c r="P67" s="117"/>
      <c r="Q67" s="117" t="s">
        <v>1157</v>
      </c>
    </row>
    <row r="69" spans="6:17">
      <c r="F69" s="175"/>
      <c r="G69" s="175"/>
      <c r="H69" s="175"/>
      <c r="I69" s="175"/>
      <c r="J69" s="175"/>
      <c r="K69" s="175"/>
      <c r="L69" s="175"/>
      <c r="M69" s="175"/>
      <c r="N69" s="175"/>
      <c r="O69" s="175"/>
      <c r="P69" s="175"/>
      <c r="Q69" s="175"/>
    </row>
    <row r="70" spans="6:17">
      <c r="F70" s="176"/>
      <c r="G70" s="178" t="s">
        <v>1458</v>
      </c>
      <c r="H70" s="176"/>
      <c r="I70" s="176"/>
      <c r="J70" s="180" t="s">
        <v>1460</v>
      </c>
      <c r="K70" s="176" t="s">
        <v>1462</v>
      </c>
      <c r="L70" s="176" t="s">
        <v>1465</v>
      </c>
      <c r="M70" s="176" t="s">
        <v>1465</v>
      </c>
      <c r="N70" s="176" t="s">
        <v>1465</v>
      </c>
      <c r="O70" s="176" t="s">
        <v>1468</v>
      </c>
      <c r="P70" s="176" t="s">
        <v>1468</v>
      </c>
      <c r="Q70" s="176"/>
    </row>
    <row r="71" spans="6:17">
      <c r="F71" s="176"/>
      <c r="G71" s="176"/>
      <c r="H71" s="176"/>
      <c r="I71" s="176"/>
      <c r="J71" s="180" t="s">
        <v>1461</v>
      </c>
      <c r="K71" s="176" t="s">
        <v>1463</v>
      </c>
      <c r="L71" s="176" t="s">
        <v>1466</v>
      </c>
      <c r="M71" s="176" t="s">
        <v>1467</v>
      </c>
      <c r="N71" s="176" t="s">
        <v>1467</v>
      </c>
      <c r="O71" s="176" t="s">
        <v>1466</v>
      </c>
      <c r="P71" s="176" t="s">
        <v>1467</v>
      </c>
      <c r="Q71" s="176"/>
    </row>
    <row r="72" spans="6:17">
      <c r="F72" s="176"/>
      <c r="G72" s="176" t="s">
        <v>1459</v>
      </c>
      <c r="H72" s="176"/>
      <c r="I72" s="176"/>
      <c r="J72" s="176"/>
      <c r="K72" s="176"/>
      <c r="L72" s="176"/>
      <c r="M72" s="176"/>
      <c r="N72" s="176" t="s">
        <v>1505</v>
      </c>
      <c r="O72" s="176"/>
      <c r="P72" s="176"/>
      <c r="Q72" s="176"/>
    </row>
    <row r="73" spans="6:17">
      <c r="F73" s="176"/>
      <c r="G73" s="176" t="s">
        <v>1478</v>
      </c>
      <c r="H73" s="176"/>
      <c r="I73" s="176"/>
      <c r="J73" s="176"/>
      <c r="K73" s="180" t="s">
        <v>1464</v>
      </c>
      <c r="L73" s="180" t="s">
        <v>1464</v>
      </c>
      <c r="M73" s="180" t="s">
        <v>1464</v>
      </c>
      <c r="N73" s="180" t="s">
        <v>1493</v>
      </c>
      <c r="O73" s="180" t="s">
        <v>1477</v>
      </c>
      <c r="P73" s="180" t="s">
        <v>1477</v>
      </c>
      <c r="Q73" s="176"/>
    </row>
    <row r="74" spans="6:17">
      <c r="F74" s="177"/>
      <c r="G74" s="177"/>
      <c r="H74" s="177"/>
      <c r="I74" s="177"/>
      <c r="J74" s="177"/>
      <c r="K74" s="177"/>
      <c r="L74" s="177"/>
      <c r="M74" s="177"/>
      <c r="N74" s="177"/>
      <c r="O74" s="177"/>
      <c r="P74" s="177"/>
      <c r="Q74" s="177"/>
    </row>
    <row r="75" spans="6:17">
      <c r="F75" s="176"/>
      <c r="G75" s="176"/>
      <c r="H75" s="176"/>
      <c r="I75" s="176"/>
      <c r="J75" s="176"/>
      <c r="K75" s="176"/>
      <c r="L75" s="176"/>
      <c r="M75" s="176"/>
      <c r="N75" s="176"/>
      <c r="O75" s="176"/>
      <c r="P75" s="176"/>
      <c r="Q75" s="176"/>
    </row>
    <row r="76" spans="6:17">
      <c r="F76" s="176"/>
      <c r="G76" s="176" t="s">
        <v>1469</v>
      </c>
      <c r="H76" s="176"/>
      <c r="I76" s="176"/>
      <c r="J76" s="176">
        <v>58</v>
      </c>
      <c r="K76" s="182">
        <v>46.2</v>
      </c>
      <c r="L76" s="182">
        <v>51.4</v>
      </c>
      <c r="M76" s="182">
        <v>4.7</v>
      </c>
      <c r="N76" s="183">
        <v>0.11899999999999999</v>
      </c>
      <c r="O76" s="184">
        <v>0.9</v>
      </c>
      <c r="P76" s="184">
        <v>9.1</v>
      </c>
      <c r="Q76" s="176"/>
    </row>
    <row r="77" spans="6:17">
      <c r="F77" s="176"/>
      <c r="G77" s="176" t="s">
        <v>1470</v>
      </c>
      <c r="H77" s="176"/>
      <c r="I77" s="176"/>
      <c r="J77" s="176">
        <v>12</v>
      </c>
      <c r="K77" s="182">
        <v>65.099999999999994</v>
      </c>
      <c r="L77" s="182">
        <v>52</v>
      </c>
      <c r="M77" s="182">
        <v>5</v>
      </c>
      <c r="N77" s="183">
        <v>0.14299999999999999</v>
      </c>
      <c r="O77" s="184">
        <v>1.6</v>
      </c>
      <c r="P77" s="184">
        <v>11.3</v>
      </c>
      <c r="Q77" s="176"/>
    </row>
    <row r="78" spans="6:17">
      <c r="F78" s="176"/>
      <c r="G78" s="176" t="s">
        <v>642</v>
      </c>
      <c r="H78" s="176"/>
      <c r="I78" s="176"/>
      <c r="J78" s="176">
        <v>2</v>
      </c>
      <c r="K78" s="182">
        <v>11.5</v>
      </c>
      <c r="L78" s="182">
        <v>4.7</v>
      </c>
      <c r="M78" s="182">
        <v>0.9</v>
      </c>
      <c r="N78" s="183">
        <v>0.19600000000000001</v>
      </c>
      <c r="O78" s="184">
        <v>2.6</v>
      </c>
      <c r="P78" s="184">
        <v>15.1</v>
      </c>
      <c r="Q78" s="176"/>
    </row>
    <row r="79" spans="6:17">
      <c r="F79" s="176"/>
      <c r="G79" s="176" t="s">
        <v>1471</v>
      </c>
      <c r="H79" s="176"/>
      <c r="I79" s="176"/>
      <c r="J79" s="176">
        <v>15</v>
      </c>
      <c r="K79" s="182">
        <v>25.9</v>
      </c>
      <c r="L79" s="182">
        <v>11.6</v>
      </c>
      <c r="M79" s="182">
        <v>2.7</v>
      </c>
      <c r="N79" s="183">
        <v>0.20699999999999999</v>
      </c>
      <c r="O79" s="184">
        <v>1.7</v>
      </c>
      <c r="P79" s="184">
        <v>9.4</v>
      </c>
      <c r="Q79" s="176"/>
    </row>
    <row r="80" spans="6:17">
      <c r="F80" s="176"/>
      <c r="G80" s="176" t="s">
        <v>1472</v>
      </c>
      <c r="H80" s="176"/>
      <c r="I80" s="176"/>
      <c r="J80" s="176">
        <v>21</v>
      </c>
      <c r="K80" s="182">
        <v>20.3</v>
      </c>
      <c r="L80" s="182">
        <v>10.1</v>
      </c>
      <c r="M80" s="182">
        <v>2.4</v>
      </c>
      <c r="N80" s="183">
        <v>0.187</v>
      </c>
      <c r="O80" s="184">
        <v>2.2000000000000002</v>
      </c>
      <c r="P80" s="184">
        <v>11</v>
      </c>
      <c r="Q80" s="176"/>
    </row>
    <row r="81" spans="6:17">
      <c r="F81" s="176"/>
      <c r="G81" s="176" t="s">
        <v>1473</v>
      </c>
      <c r="H81" s="176"/>
      <c r="I81" s="176"/>
      <c r="J81" s="176">
        <v>49</v>
      </c>
      <c r="K81" s="182">
        <v>23</v>
      </c>
      <c r="L81" s="182">
        <v>23.2</v>
      </c>
      <c r="M81" s="182">
        <v>3.7</v>
      </c>
      <c r="N81" s="183">
        <v>0.16700000000000001</v>
      </c>
      <c r="O81" s="184">
        <v>1</v>
      </c>
      <c r="P81" s="184">
        <v>7.9</v>
      </c>
      <c r="Q81" s="176"/>
    </row>
    <row r="82" spans="6:17">
      <c r="F82" s="176"/>
      <c r="G82" s="176" t="s">
        <v>1474</v>
      </c>
      <c r="H82" s="176"/>
      <c r="I82" s="176"/>
      <c r="J82" s="176">
        <v>37</v>
      </c>
      <c r="K82" s="182">
        <v>18</v>
      </c>
      <c r="L82" s="182">
        <v>15.7</v>
      </c>
      <c r="M82" s="182">
        <v>2.5</v>
      </c>
      <c r="N82" s="183">
        <v>0.16500000000000001</v>
      </c>
      <c r="O82" s="184">
        <v>1.2</v>
      </c>
      <c r="P82" s="184">
        <v>6.9</v>
      </c>
      <c r="Q82" s="176"/>
    </row>
    <row r="83" spans="6:17">
      <c r="F83" s="176"/>
      <c r="G83" s="176" t="s">
        <v>66</v>
      </c>
      <c r="H83" s="176"/>
      <c r="I83" s="176"/>
      <c r="J83" s="176">
        <v>28</v>
      </c>
      <c r="K83" s="182">
        <v>15.7</v>
      </c>
      <c r="L83" s="182">
        <v>9.8000000000000007</v>
      </c>
      <c r="M83" s="182">
        <v>2.2999999999999998</v>
      </c>
      <c r="N83" s="183">
        <v>0.253</v>
      </c>
      <c r="O83" s="184">
        <v>2.4</v>
      </c>
      <c r="P83" s="184">
        <v>9.1999999999999993</v>
      </c>
      <c r="Q83" s="176"/>
    </row>
    <row r="84" spans="6:17">
      <c r="F84" s="176"/>
      <c r="G84" s="176" t="s">
        <v>836</v>
      </c>
      <c r="H84" s="176"/>
      <c r="I84" s="176"/>
      <c r="J84" s="176">
        <v>2</v>
      </c>
      <c r="K84" s="182">
        <v>372.6</v>
      </c>
      <c r="L84" s="182">
        <v>245.7</v>
      </c>
      <c r="M84" s="182">
        <v>49.9</v>
      </c>
      <c r="N84" s="183">
        <v>0.155</v>
      </c>
      <c r="O84" s="184">
        <v>1.1000000000000001</v>
      </c>
      <c r="P84" s="184">
        <v>6.4</v>
      </c>
      <c r="Q84" s="176"/>
    </row>
    <row r="85" spans="6:17">
      <c r="F85" s="176"/>
      <c r="G85" s="176" t="s">
        <v>335</v>
      </c>
      <c r="H85" s="176"/>
      <c r="I85" s="176"/>
      <c r="J85" s="176">
        <v>4</v>
      </c>
      <c r="K85" s="182">
        <v>37.5</v>
      </c>
      <c r="L85" s="182">
        <v>22.6</v>
      </c>
      <c r="M85" s="182">
        <v>5.0999999999999996</v>
      </c>
      <c r="N85" s="183">
        <v>0.20300000000000001</v>
      </c>
      <c r="O85" s="184">
        <v>1.6</v>
      </c>
      <c r="P85" s="184">
        <v>10.1</v>
      </c>
      <c r="Q85" s="176"/>
    </row>
    <row r="86" spans="6:17">
      <c r="F86" s="176"/>
      <c r="G86" s="176" t="s">
        <v>1475</v>
      </c>
      <c r="H86" s="176"/>
      <c r="I86" s="176"/>
      <c r="J86" s="176">
        <v>3</v>
      </c>
      <c r="K86" s="182">
        <v>12.5</v>
      </c>
      <c r="L86" s="182">
        <v>7.2</v>
      </c>
      <c r="M86" s="182">
        <v>1.6</v>
      </c>
      <c r="N86" s="183">
        <v>0.23200000000000001</v>
      </c>
      <c r="O86" s="184">
        <v>1.8</v>
      </c>
      <c r="P86" s="184">
        <v>7.8</v>
      </c>
      <c r="Q86" s="176"/>
    </row>
    <row r="87" spans="6:17">
      <c r="F87" s="177"/>
      <c r="G87" s="177"/>
      <c r="H87" s="177"/>
      <c r="I87" s="177"/>
      <c r="J87" s="177"/>
      <c r="K87" s="177"/>
      <c r="L87" s="177"/>
      <c r="M87" s="177"/>
      <c r="N87" s="177"/>
      <c r="O87" s="177"/>
      <c r="P87" s="177"/>
      <c r="Q87" s="177"/>
    </row>
    <row r="88" spans="6:17">
      <c r="F88" s="176"/>
      <c r="G88" s="176"/>
      <c r="H88" s="176"/>
      <c r="I88" s="176"/>
      <c r="J88" s="176"/>
      <c r="K88" s="176"/>
      <c r="L88" s="176"/>
      <c r="M88" s="176"/>
      <c r="N88" s="176"/>
      <c r="O88" s="176"/>
      <c r="P88" s="176"/>
      <c r="Q88" s="176"/>
    </row>
    <row r="89" spans="6:17">
      <c r="F89" s="176"/>
      <c r="G89" s="181" t="s">
        <v>1479</v>
      </c>
      <c r="H89" s="176"/>
      <c r="I89" s="176"/>
      <c r="J89" s="176"/>
      <c r="K89" s="176"/>
      <c r="L89" s="176"/>
      <c r="M89" s="176"/>
      <c r="N89" s="176"/>
      <c r="O89" s="176"/>
      <c r="P89" s="176"/>
      <c r="Q89" s="176"/>
    </row>
    <row r="90" spans="6:17">
      <c r="F90" s="176"/>
      <c r="G90" s="181" t="s">
        <v>1480</v>
      </c>
      <c r="H90" s="176"/>
      <c r="I90" s="176"/>
      <c r="J90" s="176"/>
      <c r="K90" s="176"/>
      <c r="L90" s="176"/>
      <c r="M90" s="176"/>
      <c r="N90" s="176"/>
      <c r="O90" s="176"/>
      <c r="P90" s="176"/>
      <c r="Q90" s="176"/>
    </row>
    <row r="91" spans="6:17">
      <c r="F91" s="176"/>
      <c r="G91" s="181" t="s">
        <v>1476</v>
      </c>
      <c r="H91" s="176"/>
      <c r="I91" s="176"/>
      <c r="J91" s="176"/>
      <c r="K91" s="176"/>
      <c r="L91" s="176"/>
      <c r="M91" s="176"/>
      <c r="N91" s="176"/>
      <c r="O91" s="176"/>
      <c r="P91" s="176"/>
      <c r="Q91" s="176"/>
    </row>
    <row r="92" spans="6:17">
      <c r="F92" s="177"/>
      <c r="G92" s="177"/>
      <c r="H92" s="177"/>
      <c r="I92" s="177"/>
      <c r="J92" s="177"/>
      <c r="K92" s="177"/>
      <c r="L92" s="177"/>
      <c r="M92" s="177"/>
      <c r="N92" s="177"/>
      <c r="O92" s="177"/>
      <c r="P92" s="177"/>
      <c r="Q92" s="177"/>
    </row>
    <row r="98" spans="6:17">
      <c r="F98" s="94" t="s">
        <v>1486</v>
      </c>
      <c r="K98" s="116"/>
      <c r="L98" s="116"/>
      <c r="M98" s="116"/>
      <c r="N98" s="117"/>
      <c r="O98" s="117"/>
      <c r="P98" s="117"/>
      <c r="Q98" s="117" t="s">
        <v>1481</v>
      </c>
    </row>
    <row r="100" spans="6:17">
      <c r="F100" s="175"/>
      <c r="G100" s="175"/>
      <c r="H100" s="175"/>
      <c r="I100" s="175"/>
      <c r="J100" s="175"/>
      <c r="K100" s="175"/>
      <c r="L100" s="175"/>
      <c r="M100" s="175"/>
      <c r="N100" s="175"/>
      <c r="O100" s="175"/>
      <c r="P100" s="175"/>
      <c r="Q100" s="175"/>
    </row>
    <row r="101" spans="6:17">
      <c r="F101" s="176"/>
      <c r="G101" s="178" t="s">
        <v>1484</v>
      </c>
      <c r="H101" s="176"/>
      <c r="I101" s="176"/>
      <c r="J101" s="180" t="s">
        <v>1460</v>
      </c>
      <c r="K101" s="185" t="s">
        <v>1487</v>
      </c>
      <c r="L101" s="185" t="s">
        <v>1487</v>
      </c>
      <c r="M101" s="176" t="s">
        <v>1490</v>
      </c>
      <c r="N101" s="176" t="s">
        <v>1492</v>
      </c>
      <c r="O101" s="176" t="s">
        <v>1492</v>
      </c>
      <c r="P101" s="179" t="s">
        <v>1496</v>
      </c>
      <c r="Q101" s="176"/>
    </row>
    <row r="102" spans="6:17">
      <c r="F102" s="176"/>
      <c r="G102" s="176"/>
      <c r="H102" s="176"/>
      <c r="I102" s="176"/>
      <c r="J102" s="180" t="s">
        <v>122</v>
      </c>
      <c r="K102" s="185" t="s">
        <v>1488</v>
      </c>
      <c r="L102" s="185" t="s">
        <v>1489</v>
      </c>
      <c r="M102" s="176" t="s">
        <v>1491</v>
      </c>
      <c r="N102" s="176" t="s">
        <v>1494</v>
      </c>
      <c r="O102" s="176" t="s">
        <v>1495</v>
      </c>
      <c r="P102" s="179" t="s">
        <v>1497</v>
      </c>
      <c r="Q102" s="176"/>
    </row>
    <row r="103" spans="6:17">
      <c r="F103" s="176"/>
      <c r="G103" s="176"/>
      <c r="H103" s="176"/>
      <c r="I103" s="176"/>
      <c r="J103" s="176"/>
      <c r="K103" s="176"/>
      <c r="L103" s="176"/>
      <c r="M103" s="176"/>
      <c r="N103" s="176"/>
      <c r="O103" s="176"/>
      <c r="P103" s="179"/>
      <c r="Q103" s="176"/>
    </row>
    <row r="104" spans="6:17">
      <c r="F104" s="176"/>
      <c r="G104" s="176" t="s">
        <v>1485</v>
      </c>
      <c r="H104" s="176"/>
      <c r="I104" s="176"/>
      <c r="J104" s="176"/>
      <c r="K104" s="180" t="s">
        <v>1477</v>
      </c>
      <c r="L104" s="180" t="s">
        <v>1477</v>
      </c>
      <c r="M104" s="180" t="s">
        <v>1493</v>
      </c>
      <c r="N104" s="180" t="s">
        <v>1493</v>
      </c>
      <c r="O104" s="180" t="s">
        <v>1493</v>
      </c>
      <c r="P104" s="180" t="s">
        <v>1493</v>
      </c>
      <c r="Q104" s="176"/>
    </row>
    <row r="105" spans="6:17">
      <c r="F105" s="177"/>
      <c r="G105" s="177"/>
      <c r="H105" s="177"/>
      <c r="I105" s="177"/>
      <c r="J105" s="177"/>
      <c r="K105" s="177"/>
      <c r="L105" s="177"/>
      <c r="M105" s="177"/>
      <c r="N105" s="177"/>
      <c r="O105" s="177"/>
      <c r="P105" s="177"/>
      <c r="Q105" s="177"/>
    </row>
    <row r="106" spans="6:17">
      <c r="F106" s="176"/>
      <c r="G106" s="176"/>
      <c r="H106" s="176"/>
      <c r="I106" s="176"/>
      <c r="J106" s="176"/>
      <c r="K106" s="176"/>
      <c r="L106" s="176"/>
      <c r="M106" s="176"/>
      <c r="N106" s="176"/>
      <c r="O106" s="176"/>
      <c r="P106" s="176"/>
      <c r="Q106" s="176"/>
    </row>
    <row r="107" spans="6:17">
      <c r="F107" s="176"/>
      <c r="G107" s="176" t="s">
        <v>1499</v>
      </c>
      <c r="H107" s="176"/>
      <c r="I107" s="176"/>
      <c r="J107" s="176">
        <v>30</v>
      </c>
      <c r="K107" s="190">
        <v>121</v>
      </c>
      <c r="L107" s="184">
        <v>26.1</v>
      </c>
      <c r="M107" s="183">
        <v>0.19600000000000001</v>
      </c>
      <c r="N107" s="188">
        <v>7.0000000000000001E-3</v>
      </c>
      <c r="O107" s="183">
        <v>4.8000000000000001E-2</v>
      </c>
      <c r="P107" s="188">
        <v>3.1699999999999999E-2</v>
      </c>
      <c r="Q107" s="176"/>
    </row>
    <row r="108" spans="6:17">
      <c r="F108" s="176"/>
      <c r="G108" s="176" t="s">
        <v>1500</v>
      </c>
      <c r="H108" s="176"/>
      <c r="I108" s="176"/>
      <c r="J108" s="176">
        <v>67</v>
      </c>
      <c r="K108" s="190">
        <v>136</v>
      </c>
      <c r="L108" s="184">
        <v>20.7</v>
      </c>
      <c r="M108" s="183">
        <v>0.33300000000000002</v>
      </c>
      <c r="N108" s="188">
        <v>7.4000000000000003E-3</v>
      </c>
      <c r="O108" s="183">
        <v>7.4999999999999997E-2</v>
      </c>
      <c r="P108" s="188">
        <v>3.3799999999999997E-2</v>
      </c>
      <c r="Q108" s="176"/>
    </row>
    <row r="109" spans="6:17">
      <c r="F109" s="176"/>
      <c r="G109" s="176" t="s">
        <v>1502</v>
      </c>
      <c r="H109" s="176"/>
      <c r="I109" s="176"/>
      <c r="J109" s="176">
        <v>176</v>
      </c>
      <c r="K109" s="190">
        <v>187</v>
      </c>
      <c r="L109" s="184">
        <v>22.1</v>
      </c>
      <c r="M109" s="183">
        <v>0.41599999999999998</v>
      </c>
      <c r="N109" s="188">
        <v>8.8000000000000005E-3</v>
      </c>
      <c r="O109" s="183">
        <v>9.7000000000000003E-2</v>
      </c>
      <c r="P109" s="188">
        <v>2.23E-2</v>
      </c>
      <c r="Q109" s="176"/>
    </row>
    <row r="110" spans="6:17">
      <c r="F110" s="176"/>
      <c r="G110" s="176" t="s">
        <v>1501</v>
      </c>
      <c r="H110" s="176"/>
      <c r="I110" s="176"/>
      <c r="J110" s="176">
        <v>57</v>
      </c>
      <c r="K110" s="190">
        <v>253</v>
      </c>
      <c r="L110" s="184">
        <v>23.1</v>
      </c>
      <c r="M110" s="183">
        <v>0.443</v>
      </c>
      <c r="N110" s="188">
        <v>1.03E-2</v>
      </c>
      <c r="O110" s="183">
        <v>0.125</v>
      </c>
      <c r="P110" s="188">
        <v>1.47E-2</v>
      </c>
      <c r="Q110" s="176"/>
    </row>
    <row r="111" spans="6:17">
      <c r="F111" s="176"/>
      <c r="G111" s="176" t="s">
        <v>1503</v>
      </c>
      <c r="H111" s="176"/>
      <c r="I111" s="176"/>
      <c r="J111" s="176">
        <v>53</v>
      </c>
      <c r="K111" s="190">
        <v>228</v>
      </c>
      <c r="L111" s="184">
        <v>22.4</v>
      </c>
      <c r="M111" s="183">
        <v>0.371</v>
      </c>
      <c r="N111" s="188">
        <v>0.01</v>
      </c>
      <c r="O111" s="183">
        <v>0.12</v>
      </c>
      <c r="P111" s="188">
        <v>1.5900000000000001E-2</v>
      </c>
      <c r="Q111" s="176"/>
    </row>
    <row r="112" spans="6:17">
      <c r="F112" s="176"/>
      <c r="G112" s="176" t="s">
        <v>1504</v>
      </c>
      <c r="H112" s="176"/>
      <c r="I112" s="176"/>
      <c r="J112" s="176">
        <v>23</v>
      </c>
      <c r="K112" s="190">
        <v>204</v>
      </c>
      <c r="L112" s="184">
        <v>18.600000000000001</v>
      </c>
      <c r="M112" s="183">
        <v>0.32800000000000001</v>
      </c>
      <c r="N112" s="188">
        <v>9.5999999999999992E-3</v>
      </c>
      <c r="O112" s="183">
        <v>0.125</v>
      </c>
      <c r="P112" s="188">
        <v>1.6799999999999999E-2</v>
      </c>
      <c r="Q112" s="176"/>
    </row>
    <row r="113" spans="6:17">
      <c r="F113" s="176"/>
      <c r="G113" s="176"/>
      <c r="H113" s="176"/>
      <c r="I113" s="176"/>
      <c r="J113" s="176"/>
      <c r="K113" s="190"/>
      <c r="L113" s="184"/>
      <c r="M113" s="183"/>
      <c r="N113" s="188"/>
      <c r="O113" s="183"/>
      <c r="P113" s="188"/>
      <c r="Q113" s="176"/>
    </row>
    <row r="114" spans="6:17">
      <c r="F114" s="176"/>
      <c r="G114" s="178" t="s">
        <v>1498</v>
      </c>
      <c r="H114" s="178"/>
      <c r="I114" s="178"/>
      <c r="J114" s="178">
        <f>SUM(J107:J112)</f>
        <v>406</v>
      </c>
      <c r="K114" s="191">
        <f>AVERAGE(K107:K112)</f>
        <v>188.16666666666666</v>
      </c>
      <c r="L114" s="186">
        <f>AVERAGE(L107:L112)</f>
        <v>22.166666666666668</v>
      </c>
      <c r="M114" s="187">
        <v>0.38100000000000001</v>
      </c>
      <c r="N114" s="189">
        <v>8.8999999999999999E-3</v>
      </c>
      <c r="O114" s="187">
        <v>9.6699999999999994E-2</v>
      </c>
      <c r="P114" s="189">
        <v>2.2599999999999999E-2</v>
      </c>
      <c r="Q114" s="176"/>
    </row>
    <row r="115" spans="6:17">
      <c r="F115" s="177"/>
      <c r="G115" s="177"/>
      <c r="H115" s="177"/>
      <c r="I115" s="177"/>
      <c r="J115" s="177"/>
      <c r="K115" s="177"/>
      <c r="L115" s="177"/>
      <c r="M115" s="177"/>
      <c r="N115" s="177"/>
      <c r="O115" s="177"/>
      <c r="P115" s="177"/>
      <c r="Q115" s="177"/>
    </row>
    <row r="116" spans="6:17">
      <c r="F116" s="176"/>
      <c r="G116" s="176"/>
      <c r="H116" s="176"/>
      <c r="I116" s="176"/>
      <c r="J116" s="176"/>
      <c r="K116" s="176"/>
      <c r="L116" s="176"/>
      <c r="M116" s="176"/>
      <c r="N116" s="176"/>
      <c r="O116" s="176"/>
      <c r="P116" s="176"/>
      <c r="Q116" s="176"/>
    </row>
    <row r="117" spans="6:17">
      <c r="F117" s="176"/>
      <c r="G117" s="181" t="s">
        <v>1482</v>
      </c>
      <c r="H117" s="176"/>
      <c r="I117" s="176"/>
      <c r="J117" s="176"/>
      <c r="K117" s="176"/>
      <c r="L117" s="176"/>
      <c r="M117" s="176"/>
      <c r="N117" s="176"/>
      <c r="O117" s="176"/>
      <c r="P117" s="176"/>
      <c r="Q117" s="176"/>
    </row>
    <row r="118" spans="6:17">
      <c r="F118" s="176"/>
      <c r="G118" s="181" t="s">
        <v>1483</v>
      </c>
      <c r="H118" s="176"/>
      <c r="I118" s="176"/>
      <c r="J118" s="176"/>
      <c r="K118" s="176"/>
      <c r="L118" s="176"/>
      <c r="M118" s="176"/>
      <c r="N118" s="176"/>
      <c r="O118" s="176"/>
      <c r="P118" s="176"/>
      <c r="Q118" s="176"/>
    </row>
    <row r="119" spans="6:17">
      <c r="F119" s="177"/>
      <c r="G119" s="177"/>
      <c r="H119" s="177"/>
      <c r="I119" s="177"/>
      <c r="J119" s="177"/>
      <c r="K119" s="177"/>
      <c r="L119" s="177"/>
      <c r="M119" s="177"/>
      <c r="N119" s="177"/>
      <c r="O119" s="177"/>
      <c r="P119" s="177"/>
      <c r="Q119" s="177"/>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AC84"/>
  <sheetViews>
    <sheetView zoomScale="90" zoomScaleNormal="90" workbookViewId="0">
      <selection activeCell="C25" sqref="C25"/>
    </sheetView>
  </sheetViews>
  <sheetFormatPr defaultRowHeight="15"/>
  <sheetData>
    <row r="1" spans="1:29">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29">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c r="A3" s="69"/>
      <c r="B3" s="69"/>
      <c r="C3" s="69"/>
      <c r="D3" s="69"/>
      <c r="E3" s="69"/>
      <c r="F3" s="71"/>
      <c r="G3" s="71"/>
      <c r="H3" s="71"/>
      <c r="I3" s="71"/>
      <c r="J3" s="71"/>
      <c r="K3" s="71"/>
      <c r="L3" s="71"/>
      <c r="M3" s="71"/>
      <c r="N3" s="71"/>
      <c r="O3" s="71"/>
      <c r="P3" s="71"/>
      <c r="Q3" s="69"/>
      <c r="R3" s="69"/>
      <c r="S3" s="69"/>
      <c r="T3" s="69"/>
      <c r="U3" s="69"/>
      <c r="V3" s="69"/>
      <c r="W3" s="69"/>
      <c r="X3" s="69"/>
      <c r="Y3" s="69"/>
      <c r="Z3" s="69"/>
      <c r="AA3" s="69"/>
      <c r="AB3" s="69"/>
      <c r="AC3" s="69"/>
    </row>
    <row r="4" spans="1:29">
      <c r="A4" s="69"/>
      <c r="B4" s="69"/>
      <c r="C4" s="69"/>
      <c r="D4" s="69"/>
      <c r="E4" s="69"/>
      <c r="F4" s="72"/>
      <c r="G4" s="72"/>
      <c r="H4" s="72"/>
      <c r="I4" s="72"/>
      <c r="J4" s="72"/>
      <c r="K4" s="72"/>
      <c r="L4" s="72"/>
      <c r="M4" s="72"/>
      <c r="N4" s="72"/>
      <c r="O4" s="72"/>
      <c r="P4" s="72"/>
      <c r="Q4" s="69"/>
      <c r="R4" s="69"/>
      <c r="S4" s="69"/>
      <c r="T4" s="69"/>
      <c r="U4" s="69"/>
      <c r="V4" s="69"/>
      <c r="W4" s="69"/>
      <c r="X4" s="69"/>
      <c r="Y4" s="69"/>
      <c r="Z4" s="69"/>
      <c r="AA4" s="69"/>
      <c r="AB4" s="69"/>
      <c r="AC4" s="69"/>
    </row>
    <row r="5" spans="1:29">
      <c r="A5" s="69"/>
      <c r="B5" s="69"/>
      <c r="C5" s="69"/>
      <c r="D5" s="69"/>
      <c r="E5" s="69"/>
      <c r="F5" s="72"/>
      <c r="G5" s="72"/>
      <c r="H5" s="72"/>
      <c r="I5" s="72"/>
      <c r="J5" s="72"/>
      <c r="K5" s="72"/>
      <c r="L5" s="72"/>
      <c r="M5" s="72"/>
      <c r="N5" s="72"/>
      <c r="O5" s="72"/>
      <c r="P5" s="72"/>
      <c r="Q5" s="69"/>
      <c r="R5" s="69"/>
      <c r="S5" s="69"/>
      <c r="T5" s="69"/>
      <c r="U5" s="69"/>
      <c r="V5" s="69"/>
      <c r="W5" s="69"/>
      <c r="X5" s="69"/>
      <c r="Y5" s="69"/>
      <c r="Z5" s="69"/>
      <c r="AA5" s="69"/>
      <c r="AB5" s="69"/>
      <c r="AC5" s="69"/>
    </row>
    <row r="6" spans="1:29">
      <c r="A6" s="69"/>
      <c r="B6" s="69"/>
      <c r="C6" s="69"/>
      <c r="D6" s="69"/>
      <c r="E6" s="69"/>
      <c r="F6" s="72"/>
      <c r="G6" s="72"/>
      <c r="H6" s="72"/>
      <c r="I6" s="72"/>
      <c r="J6" s="72"/>
      <c r="K6" s="72"/>
      <c r="L6" s="72"/>
      <c r="M6" s="72"/>
      <c r="N6" s="72"/>
      <c r="O6" s="72"/>
      <c r="P6" s="72"/>
      <c r="Q6" s="69"/>
      <c r="R6" s="69"/>
      <c r="S6" s="69"/>
      <c r="T6" s="69"/>
      <c r="U6" s="69"/>
      <c r="V6" s="69"/>
      <c r="W6" s="69"/>
      <c r="X6" s="69"/>
      <c r="Y6" s="69"/>
      <c r="Z6" s="69"/>
      <c r="AA6" s="69"/>
      <c r="AB6" s="69"/>
      <c r="AC6" s="69"/>
    </row>
    <row r="7" spans="1:29">
      <c r="A7" s="69"/>
      <c r="B7" s="69"/>
      <c r="C7" s="69"/>
      <c r="D7" s="69"/>
      <c r="E7" s="69"/>
      <c r="F7" s="72"/>
      <c r="G7" s="72"/>
      <c r="H7" s="72"/>
      <c r="I7" s="72"/>
      <c r="J7" s="72"/>
      <c r="K7" s="72"/>
      <c r="L7" s="72"/>
      <c r="M7" s="72"/>
      <c r="N7" s="72"/>
      <c r="O7" s="72"/>
      <c r="P7" s="72"/>
      <c r="Q7" s="69"/>
      <c r="R7" s="69"/>
      <c r="S7" s="69"/>
      <c r="T7" s="69"/>
      <c r="U7" s="69"/>
      <c r="V7" s="69"/>
      <c r="W7" s="69"/>
      <c r="X7" s="69"/>
      <c r="Y7" s="69"/>
      <c r="Z7" s="69"/>
      <c r="AA7" s="69"/>
      <c r="AB7" s="69"/>
      <c r="AC7" s="69"/>
    </row>
    <row r="8" spans="1:29">
      <c r="A8" s="69"/>
      <c r="B8" s="69"/>
      <c r="C8" s="69"/>
      <c r="D8" s="69"/>
      <c r="E8" s="69"/>
      <c r="F8" s="72"/>
      <c r="G8" s="72"/>
      <c r="H8" s="72"/>
      <c r="I8" s="72"/>
      <c r="J8" s="72"/>
      <c r="K8" s="72"/>
      <c r="L8" s="72"/>
      <c r="M8" s="72"/>
      <c r="N8" s="72"/>
      <c r="O8" s="72"/>
      <c r="P8" s="72"/>
      <c r="Q8" s="69"/>
      <c r="R8" s="69"/>
      <c r="S8" s="69"/>
      <c r="T8" s="69"/>
      <c r="U8" s="69"/>
      <c r="V8" s="69"/>
      <c r="W8" s="69"/>
      <c r="X8" s="69"/>
      <c r="Y8" s="69"/>
      <c r="Z8" s="69"/>
      <c r="AA8" s="69"/>
      <c r="AB8" s="69"/>
      <c r="AC8" s="69"/>
    </row>
    <row r="9" spans="1:29">
      <c r="A9" s="69"/>
      <c r="B9" s="69"/>
      <c r="C9" s="69"/>
      <c r="D9" s="69"/>
      <c r="E9" s="69"/>
      <c r="F9" s="72"/>
      <c r="G9" s="72"/>
      <c r="H9" s="72"/>
      <c r="I9" s="72"/>
      <c r="J9" s="72"/>
      <c r="K9" s="72"/>
      <c r="L9" s="72"/>
      <c r="M9" s="72"/>
      <c r="N9" s="72"/>
      <c r="O9" s="72"/>
      <c r="P9" s="72"/>
      <c r="Q9" s="69"/>
      <c r="R9" s="69"/>
      <c r="S9" s="69"/>
      <c r="T9" s="69"/>
      <c r="U9" s="69"/>
      <c r="V9" s="69"/>
      <c r="W9" s="69"/>
      <c r="X9" s="69"/>
      <c r="Y9" s="69"/>
      <c r="Z9" s="69"/>
      <c r="AA9" s="69"/>
      <c r="AB9" s="69"/>
      <c r="AC9" s="69"/>
    </row>
    <row r="10" spans="1:29">
      <c r="A10" s="69"/>
      <c r="B10" s="69"/>
      <c r="C10" s="69"/>
      <c r="D10" s="69"/>
      <c r="E10" s="69"/>
      <c r="F10" s="72"/>
      <c r="G10" s="72"/>
      <c r="H10" s="72"/>
      <c r="I10" s="72"/>
      <c r="J10" s="72"/>
      <c r="K10" s="72"/>
      <c r="L10" s="72"/>
      <c r="M10" s="72"/>
      <c r="N10" s="72"/>
      <c r="O10" s="72"/>
      <c r="P10" s="72"/>
      <c r="Q10" s="69"/>
      <c r="R10" s="69"/>
      <c r="S10" s="69"/>
      <c r="T10" s="69"/>
      <c r="U10" s="69"/>
      <c r="V10" s="69"/>
      <c r="W10" s="69"/>
      <c r="X10" s="69"/>
      <c r="Y10" s="69"/>
      <c r="Z10" s="69"/>
      <c r="AA10" s="69"/>
      <c r="AB10" s="69"/>
      <c r="AC10" s="69"/>
    </row>
    <row r="11" spans="1:29">
      <c r="A11" s="69"/>
      <c r="B11" s="69"/>
      <c r="C11" s="69"/>
      <c r="D11" s="69"/>
      <c r="E11" s="69"/>
      <c r="F11" s="72"/>
      <c r="G11" s="72"/>
      <c r="H11" s="72"/>
      <c r="I11" s="72"/>
      <c r="J11" s="72"/>
      <c r="K11" s="72"/>
      <c r="L11" s="72"/>
      <c r="M11" s="72"/>
      <c r="N11" s="72"/>
      <c r="O11" s="72"/>
      <c r="P11" s="72"/>
      <c r="Q11" s="69"/>
      <c r="R11" s="69"/>
      <c r="S11" s="69"/>
      <c r="T11" s="69"/>
      <c r="U11" s="69"/>
      <c r="V11" s="69"/>
      <c r="W11" s="69"/>
      <c r="X11" s="69"/>
      <c r="Y11" s="69"/>
      <c r="Z11" s="69"/>
      <c r="AA11" s="69"/>
      <c r="AB11" s="69"/>
      <c r="AC11" s="69"/>
    </row>
    <row r="12" spans="1:29">
      <c r="A12" s="69"/>
      <c r="B12" s="69"/>
      <c r="C12" s="69"/>
      <c r="D12" s="69"/>
      <c r="E12" s="69"/>
      <c r="F12" s="72"/>
      <c r="G12" s="72"/>
      <c r="H12" s="72"/>
      <c r="I12" s="72"/>
      <c r="J12" s="72"/>
      <c r="K12" s="72"/>
      <c r="L12" s="72"/>
      <c r="M12" s="72"/>
      <c r="N12" s="72"/>
      <c r="O12" s="72"/>
      <c r="P12" s="72"/>
      <c r="Q12" s="69"/>
      <c r="R12" s="69"/>
      <c r="S12" s="69"/>
      <c r="T12" s="69"/>
      <c r="U12" s="69"/>
      <c r="V12" s="69"/>
      <c r="W12" s="69"/>
      <c r="X12" s="69"/>
      <c r="Y12" s="69"/>
      <c r="Z12" s="69"/>
      <c r="AA12" s="69"/>
      <c r="AB12" s="69"/>
      <c r="AC12" s="69"/>
    </row>
    <row r="13" spans="1:29">
      <c r="A13" s="69"/>
      <c r="B13" s="69"/>
      <c r="C13" s="69"/>
      <c r="D13" s="69"/>
      <c r="E13" s="69"/>
      <c r="F13" s="72"/>
      <c r="G13" s="72"/>
      <c r="H13" s="72"/>
      <c r="I13" s="72"/>
      <c r="J13" s="72"/>
      <c r="K13" s="72"/>
      <c r="L13" s="72"/>
      <c r="M13" s="72"/>
      <c r="N13" s="72"/>
      <c r="O13" s="72"/>
      <c r="P13" s="72"/>
      <c r="Q13" s="69"/>
      <c r="R13" s="69"/>
      <c r="S13" s="69"/>
      <c r="T13" s="69"/>
      <c r="U13" s="69"/>
      <c r="V13" s="69"/>
      <c r="W13" s="69"/>
      <c r="X13" s="69"/>
      <c r="Y13" s="69"/>
      <c r="Z13" s="69"/>
      <c r="AA13" s="69"/>
      <c r="AB13" s="69"/>
      <c r="AC13" s="69"/>
    </row>
    <row r="14" spans="1:29">
      <c r="A14" s="69"/>
      <c r="B14" s="69"/>
      <c r="C14" s="69"/>
      <c r="D14" s="69"/>
      <c r="E14" s="69"/>
      <c r="F14" s="72"/>
      <c r="G14" s="72"/>
      <c r="H14" s="72"/>
      <c r="I14" s="72"/>
      <c r="J14" s="72"/>
      <c r="K14" s="72"/>
      <c r="L14" s="72"/>
      <c r="M14" s="72"/>
      <c r="N14" s="72"/>
      <c r="O14" s="72"/>
      <c r="P14" s="72"/>
      <c r="Q14" s="69"/>
      <c r="R14" s="69"/>
      <c r="S14" s="69"/>
      <c r="T14" s="69"/>
      <c r="U14" s="69"/>
      <c r="V14" s="69"/>
      <c r="W14" s="69"/>
      <c r="X14" s="69"/>
      <c r="Y14" s="69"/>
      <c r="Z14" s="69"/>
      <c r="AA14" s="69"/>
      <c r="AB14" s="69"/>
      <c r="AC14" s="69"/>
    </row>
    <row r="15" spans="1:29">
      <c r="A15" s="69"/>
      <c r="B15" s="69"/>
      <c r="C15" s="69"/>
      <c r="D15" s="69"/>
      <c r="E15" s="69"/>
      <c r="F15" s="72"/>
      <c r="G15" s="72"/>
      <c r="H15" s="72"/>
      <c r="I15" s="72"/>
      <c r="J15" s="72"/>
      <c r="K15" s="72"/>
      <c r="L15" s="72"/>
      <c r="M15" s="72"/>
      <c r="N15" s="72"/>
      <c r="O15" s="72"/>
      <c r="P15" s="72"/>
      <c r="Q15" s="69"/>
      <c r="R15" s="69"/>
      <c r="S15" s="69"/>
      <c r="T15" s="69"/>
      <c r="U15" s="69"/>
      <c r="V15" s="69"/>
      <c r="W15" s="69"/>
      <c r="X15" s="69"/>
      <c r="Y15" s="69"/>
      <c r="Z15" s="69"/>
      <c r="AA15" s="69"/>
      <c r="AB15" s="69"/>
      <c r="AC15" s="69"/>
    </row>
    <row r="16" spans="1:29">
      <c r="A16" s="69"/>
      <c r="B16" s="69"/>
      <c r="C16" s="69"/>
      <c r="D16" s="69"/>
      <c r="E16" s="69"/>
      <c r="F16" s="72"/>
      <c r="G16" s="72"/>
      <c r="H16" s="72"/>
      <c r="I16" s="72"/>
      <c r="J16" s="72"/>
      <c r="K16" s="72"/>
      <c r="L16" s="72"/>
      <c r="M16" s="72"/>
      <c r="N16" s="72"/>
      <c r="O16" s="72"/>
      <c r="P16" s="72"/>
      <c r="Q16" s="69"/>
      <c r="R16" s="69"/>
      <c r="S16" s="69"/>
      <c r="T16" s="69"/>
      <c r="U16" s="69"/>
      <c r="V16" s="69"/>
      <c r="W16" s="69"/>
      <c r="X16" s="69"/>
      <c r="Y16" s="69"/>
      <c r="Z16" s="69"/>
      <c r="AA16" s="69"/>
      <c r="AB16" s="69"/>
      <c r="AC16" s="69"/>
    </row>
    <row r="17" spans="1:29">
      <c r="A17" s="69"/>
      <c r="B17" s="69"/>
      <c r="C17" s="69"/>
      <c r="D17" s="69"/>
      <c r="E17" s="69"/>
      <c r="F17" s="72"/>
      <c r="G17" s="72"/>
      <c r="H17" s="72"/>
      <c r="I17" s="72"/>
      <c r="J17" s="72"/>
      <c r="K17" s="72"/>
      <c r="L17" s="72"/>
      <c r="M17" s="72"/>
      <c r="N17" s="72"/>
      <c r="O17" s="72"/>
      <c r="P17" s="72"/>
      <c r="Q17" s="69"/>
      <c r="R17" s="69"/>
      <c r="S17" s="69"/>
      <c r="T17" s="69"/>
      <c r="U17" s="69"/>
      <c r="V17" s="69"/>
      <c r="W17" s="69"/>
      <c r="X17" s="69"/>
      <c r="Y17" s="69"/>
      <c r="Z17" s="69"/>
      <c r="AA17" s="69"/>
      <c r="AB17" s="69"/>
      <c r="AC17" s="69"/>
    </row>
    <row r="18" spans="1:29">
      <c r="A18" s="69"/>
      <c r="B18" s="69"/>
      <c r="C18" s="69"/>
      <c r="D18" s="69"/>
      <c r="E18" s="69"/>
      <c r="F18" s="72"/>
      <c r="G18" s="72"/>
      <c r="H18" s="72"/>
      <c r="I18" s="72"/>
      <c r="J18" s="72"/>
      <c r="K18" s="72"/>
      <c r="L18" s="72"/>
      <c r="M18" s="72"/>
      <c r="N18" s="72"/>
      <c r="O18" s="72"/>
      <c r="P18" s="72"/>
      <c r="Q18" s="69"/>
      <c r="R18" s="69"/>
      <c r="S18" s="69"/>
      <c r="T18" s="69"/>
      <c r="U18" s="69"/>
      <c r="V18" s="69"/>
      <c r="W18" s="69"/>
      <c r="X18" s="69"/>
      <c r="Y18" s="69"/>
      <c r="Z18" s="69"/>
      <c r="AA18" s="69"/>
      <c r="AB18" s="69"/>
      <c r="AC18" s="69"/>
    </row>
    <row r="19" spans="1:29">
      <c r="A19" s="69"/>
      <c r="B19" s="69"/>
      <c r="C19" s="69"/>
      <c r="D19" s="69"/>
      <c r="E19" s="69"/>
      <c r="F19" s="72"/>
      <c r="G19" s="72"/>
      <c r="H19" s="72"/>
      <c r="I19" s="72"/>
      <c r="J19" s="72"/>
      <c r="K19" s="72"/>
      <c r="L19" s="72"/>
      <c r="M19" s="72"/>
      <c r="N19" s="72"/>
      <c r="O19" s="72"/>
      <c r="P19" s="72"/>
      <c r="Q19" s="69"/>
      <c r="R19" s="69"/>
      <c r="S19" s="69"/>
      <c r="T19" s="69"/>
      <c r="U19" s="69"/>
      <c r="V19" s="69"/>
      <c r="W19" s="69"/>
      <c r="X19" s="69"/>
      <c r="Y19" s="69"/>
      <c r="Z19" s="69"/>
      <c r="AA19" s="69"/>
      <c r="AB19" s="69"/>
      <c r="AC19" s="69"/>
    </row>
    <row r="20" spans="1:29">
      <c r="A20" s="69"/>
      <c r="B20" s="69"/>
      <c r="C20" s="69"/>
      <c r="D20" s="69"/>
      <c r="E20" s="69"/>
      <c r="F20" s="72"/>
      <c r="G20" s="72"/>
      <c r="H20" s="72"/>
      <c r="I20" s="72"/>
      <c r="J20" s="72"/>
      <c r="K20" s="72"/>
      <c r="L20" s="72"/>
      <c r="M20" s="72"/>
      <c r="N20" s="72"/>
      <c r="O20" s="72"/>
      <c r="P20" s="72"/>
      <c r="Q20" s="69"/>
      <c r="R20" s="69"/>
      <c r="S20" s="69"/>
      <c r="T20" s="69"/>
      <c r="U20" s="69"/>
      <c r="V20" s="69"/>
      <c r="W20" s="69"/>
      <c r="X20" s="69"/>
      <c r="Y20" s="69"/>
      <c r="Z20" s="69"/>
      <c r="AA20" s="69"/>
      <c r="AB20" s="69"/>
      <c r="AC20" s="69"/>
    </row>
    <row r="21" spans="1:29">
      <c r="A21" s="69"/>
      <c r="B21" s="69"/>
      <c r="C21" s="69"/>
      <c r="D21" s="69"/>
      <c r="E21" s="69"/>
      <c r="F21" s="72"/>
      <c r="G21" s="72"/>
      <c r="H21" s="72"/>
      <c r="I21" s="72"/>
      <c r="J21" s="72"/>
      <c r="K21" s="72"/>
      <c r="L21" s="72"/>
      <c r="M21" s="72"/>
      <c r="N21" s="72"/>
      <c r="O21" s="72"/>
      <c r="P21" s="72"/>
      <c r="Q21" s="69"/>
      <c r="R21" s="69"/>
      <c r="S21" s="69"/>
      <c r="T21" s="69"/>
      <c r="U21" s="69"/>
      <c r="V21" s="69"/>
      <c r="W21" s="69"/>
      <c r="X21" s="69"/>
      <c r="Y21" s="69"/>
      <c r="Z21" s="69"/>
      <c r="AA21" s="69"/>
      <c r="AB21" s="69"/>
      <c r="AC21" s="69"/>
    </row>
    <row r="22" spans="1:29">
      <c r="A22" s="69"/>
      <c r="B22" s="69"/>
      <c r="C22" s="69"/>
      <c r="D22" s="69"/>
      <c r="E22" s="69"/>
      <c r="F22" s="72"/>
      <c r="G22" s="72"/>
      <c r="H22" s="72"/>
      <c r="I22" s="72"/>
      <c r="J22" s="72"/>
      <c r="K22" s="72"/>
      <c r="L22" s="72"/>
      <c r="M22" s="72"/>
      <c r="N22" s="72"/>
      <c r="O22" s="72"/>
      <c r="P22" s="72"/>
      <c r="Q22" s="69"/>
      <c r="R22" s="69"/>
      <c r="S22" s="69"/>
      <c r="T22" s="69"/>
      <c r="U22" s="69"/>
      <c r="V22" s="69"/>
      <c r="W22" s="69"/>
      <c r="X22" s="69"/>
      <c r="Y22" s="69"/>
      <c r="Z22" s="69"/>
      <c r="AA22" s="69"/>
      <c r="AB22" s="69"/>
      <c r="AC22" s="69"/>
    </row>
    <row r="23" spans="1:29">
      <c r="A23" s="69"/>
      <c r="B23" s="69"/>
      <c r="C23" s="69"/>
      <c r="D23" s="69"/>
      <c r="E23" s="69"/>
      <c r="F23" s="72"/>
      <c r="G23" s="72"/>
      <c r="H23" s="72"/>
      <c r="I23" s="72"/>
      <c r="J23" s="72"/>
      <c r="K23" s="72"/>
      <c r="L23" s="72"/>
      <c r="M23" s="72"/>
      <c r="N23" s="72"/>
      <c r="O23" s="72"/>
      <c r="P23" s="72"/>
      <c r="Q23" s="69"/>
      <c r="R23" s="69"/>
      <c r="S23" s="69"/>
      <c r="T23" s="69"/>
      <c r="U23" s="69"/>
      <c r="V23" s="69"/>
      <c r="W23" s="69"/>
      <c r="X23" s="69"/>
      <c r="Y23" s="69"/>
      <c r="Z23" s="69"/>
      <c r="AA23" s="69"/>
      <c r="AB23" s="69"/>
      <c r="AC23" s="69"/>
    </row>
    <row r="24" spans="1:29">
      <c r="A24" s="69"/>
      <c r="B24" s="69"/>
      <c r="C24" s="69"/>
      <c r="D24" s="69"/>
      <c r="E24" s="69"/>
      <c r="F24" s="72"/>
      <c r="G24" s="72"/>
      <c r="H24" s="72"/>
      <c r="I24" s="72"/>
      <c r="J24" s="72"/>
      <c r="K24" s="72"/>
      <c r="L24" s="72"/>
      <c r="M24" s="72"/>
      <c r="N24" s="72"/>
      <c r="O24" s="72"/>
      <c r="P24" s="72"/>
      <c r="Q24" s="69"/>
      <c r="R24" s="69"/>
      <c r="S24" s="69"/>
      <c r="T24" s="69"/>
      <c r="U24" s="69"/>
      <c r="V24" s="69"/>
      <c r="W24" s="69"/>
      <c r="X24" s="69"/>
      <c r="Y24" s="69"/>
      <c r="Z24" s="69"/>
      <c r="AA24" s="69"/>
      <c r="AB24" s="69"/>
      <c r="AC24" s="69"/>
    </row>
    <row r="25" spans="1:29">
      <c r="A25" s="69"/>
      <c r="B25" s="69"/>
      <c r="C25" s="69"/>
      <c r="D25" s="69"/>
      <c r="E25" s="69"/>
      <c r="F25" s="72"/>
      <c r="G25" s="72"/>
      <c r="H25" s="72"/>
      <c r="I25" s="72"/>
      <c r="J25" s="72"/>
      <c r="K25" s="72"/>
      <c r="L25" s="72"/>
      <c r="M25" s="72"/>
      <c r="N25" s="72"/>
      <c r="O25" s="72"/>
      <c r="P25" s="72"/>
      <c r="Q25" s="69"/>
      <c r="R25" s="69"/>
      <c r="S25" s="69"/>
      <c r="T25" s="69"/>
      <c r="U25" s="69"/>
      <c r="V25" s="69"/>
      <c r="W25" s="69"/>
      <c r="X25" s="69"/>
      <c r="Y25" s="69"/>
      <c r="Z25" s="69"/>
      <c r="AA25" s="69"/>
      <c r="AB25" s="69"/>
      <c r="AC25" s="69"/>
    </row>
    <row r="26" spans="1:29">
      <c r="A26" s="69"/>
      <c r="B26" s="69"/>
      <c r="C26" s="69"/>
      <c r="D26" s="69"/>
      <c r="E26" s="69"/>
      <c r="F26" s="72"/>
      <c r="G26" s="72"/>
      <c r="H26" s="72"/>
      <c r="I26" s="72"/>
      <c r="J26" s="72"/>
      <c r="K26" s="72"/>
      <c r="L26" s="72"/>
      <c r="M26" s="72"/>
      <c r="N26" s="72"/>
      <c r="O26" s="72"/>
      <c r="P26" s="72"/>
      <c r="Q26" s="69"/>
      <c r="R26" s="69"/>
      <c r="S26" s="69"/>
      <c r="T26" s="69"/>
      <c r="U26" s="69"/>
      <c r="V26" s="69"/>
      <c r="W26" s="69"/>
      <c r="X26" s="69"/>
      <c r="Y26" s="69"/>
      <c r="Z26" s="69"/>
      <c r="AA26" s="69"/>
      <c r="AB26" s="69"/>
      <c r="AC26" s="69"/>
    </row>
    <row r="27" spans="1:29">
      <c r="A27" s="69"/>
      <c r="B27" s="69"/>
      <c r="C27" s="69"/>
      <c r="D27" s="69"/>
      <c r="E27" s="69"/>
      <c r="F27" s="72"/>
      <c r="G27" s="72"/>
      <c r="H27" s="72"/>
      <c r="I27" s="72"/>
      <c r="J27" s="72"/>
      <c r="K27" s="72"/>
      <c r="L27" s="72"/>
      <c r="M27" s="72"/>
      <c r="N27" s="72"/>
      <c r="O27" s="72"/>
      <c r="P27" s="72"/>
      <c r="Q27" s="69"/>
      <c r="R27" s="69"/>
      <c r="S27" s="69"/>
      <c r="T27" s="69"/>
      <c r="U27" s="69"/>
      <c r="V27" s="69"/>
      <c r="W27" s="69"/>
      <c r="X27" s="69"/>
      <c r="Y27" s="69"/>
      <c r="Z27" s="69"/>
      <c r="AA27" s="69"/>
      <c r="AB27" s="69"/>
      <c r="AC27" s="69"/>
    </row>
    <row r="28" spans="1:29">
      <c r="A28" s="69"/>
      <c r="B28" s="69"/>
      <c r="C28" s="69"/>
      <c r="D28" s="69"/>
      <c r="E28" s="69"/>
      <c r="F28" s="72"/>
      <c r="G28" s="72"/>
      <c r="H28" s="72"/>
      <c r="I28" s="72"/>
      <c r="J28" s="72"/>
      <c r="K28" s="72"/>
      <c r="L28" s="72"/>
      <c r="M28" s="72"/>
      <c r="N28" s="72"/>
      <c r="O28" s="72"/>
      <c r="P28" s="72"/>
      <c r="Q28" s="69"/>
      <c r="R28" s="69"/>
      <c r="S28" s="69"/>
      <c r="T28" s="69"/>
      <c r="U28" s="69"/>
      <c r="V28" s="69"/>
      <c r="W28" s="69"/>
      <c r="X28" s="69"/>
      <c r="Y28" s="69"/>
      <c r="Z28" s="69"/>
      <c r="AA28" s="69"/>
      <c r="AB28" s="69"/>
      <c r="AC28" s="69"/>
    </row>
    <row r="29" spans="1:29">
      <c r="A29" s="69"/>
      <c r="B29" s="69"/>
      <c r="C29" s="69"/>
      <c r="D29" s="69"/>
      <c r="E29" s="69"/>
      <c r="F29" s="72"/>
      <c r="G29" s="72"/>
      <c r="H29" s="72"/>
      <c r="I29" s="72"/>
      <c r="J29" s="72"/>
      <c r="K29" s="72"/>
      <c r="L29" s="72"/>
      <c r="M29" s="72"/>
      <c r="N29" s="72"/>
      <c r="O29" s="72"/>
      <c r="P29" s="72"/>
      <c r="Q29" s="69"/>
      <c r="R29" s="69"/>
      <c r="S29" s="69"/>
      <c r="T29" s="69"/>
      <c r="U29" s="69"/>
      <c r="V29" s="69"/>
      <c r="W29" s="69"/>
      <c r="X29" s="69"/>
      <c r="Y29" s="69"/>
      <c r="Z29" s="69"/>
      <c r="AA29" s="69"/>
      <c r="AB29" s="69"/>
      <c r="AC29" s="69"/>
    </row>
    <row r="30" spans="1:29">
      <c r="A30" s="69"/>
      <c r="B30" s="69"/>
      <c r="C30" s="69"/>
      <c r="D30" s="69"/>
      <c r="E30" s="69"/>
      <c r="F30" s="72"/>
      <c r="G30" s="72"/>
      <c r="H30" s="72"/>
      <c r="I30" s="72"/>
      <c r="J30" s="72"/>
      <c r="K30" s="72"/>
      <c r="L30" s="72"/>
      <c r="M30" s="72"/>
      <c r="N30" s="72"/>
      <c r="O30" s="72"/>
      <c r="P30" s="72"/>
      <c r="Q30" s="69"/>
      <c r="R30" s="69"/>
      <c r="S30" s="69"/>
      <c r="T30" s="69"/>
      <c r="U30" s="69"/>
      <c r="V30" s="69"/>
      <c r="W30" s="69"/>
      <c r="X30" s="69"/>
      <c r="Y30" s="69"/>
      <c r="Z30" s="69"/>
      <c r="AA30" s="69"/>
      <c r="AB30" s="69"/>
      <c r="AC30" s="69"/>
    </row>
    <row r="31" spans="1:29">
      <c r="A31" s="69"/>
      <c r="B31" s="69"/>
      <c r="C31" s="69"/>
      <c r="D31" s="69"/>
      <c r="E31" s="69"/>
      <c r="F31" s="72"/>
      <c r="G31" s="72"/>
      <c r="H31" s="72"/>
      <c r="I31" s="72"/>
      <c r="J31" s="72"/>
      <c r="K31" s="72"/>
      <c r="L31" s="72"/>
      <c r="M31" s="72"/>
      <c r="N31" s="72"/>
      <c r="O31" s="72"/>
      <c r="P31" s="72"/>
      <c r="Q31" s="69"/>
      <c r="R31" s="69"/>
      <c r="S31" s="69"/>
      <c r="T31" s="69"/>
      <c r="U31" s="69"/>
      <c r="V31" s="69"/>
      <c r="W31" s="69"/>
      <c r="X31" s="69"/>
      <c r="Y31" s="69"/>
      <c r="Z31" s="69"/>
      <c r="AA31" s="69"/>
      <c r="AB31" s="69"/>
      <c r="AC31" s="69"/>
    </row>
    <row r="32" spans="1:29">
      <c r="A32" s="69"/>
      <c r="B32" s="69"/>
      <c r="C32" s="69"/>
      <c r="D32" s="69"/>
      <c r="E32" s="69"/>
      <c r="F32" s="72"/>
      <c r="G32" s="72"/>
      <c r="H32" s="72"/>
      <c r="I32" s="72"/>
      <c r="J32" s="72"/>
      <c r="K32" s="72"/>
      <c r="L32" s="72"/>
      <c r="M32" s="72"/>
      <c r="N32" s="72"/>
      <c r="O32" s="72"/>
      <c r="P32" s="72"/>
      <c r="Q32" s="69"/>
      <c r="R32" s="69"/>
      <c r="S32" s="69"/>
      <c r="T32" s="69"/>
      <c r="U32" s="69"/>
      <c r="V32" s="69"/>
      <c r="W32" s="69"/>
      <c r="X32" s="69"/>
      <c r="Y32" s="69"/>
      <c r="Z32" s="69"/>
      <c r="AA32" s="69"/>
      <c r="AB32" s="69"/>
      <c r="AC32" s="69"/>
    </row>
    <row r="33" spans="1:29">
      <c r="A33" s="69"/>
      <c r="B33" s="69"/>
      <c r="C33" s="69"/>
      <c r="D33" s="69"/>
      <c r="E33" s="69"/>
      <c r="F33" s="72"/>
      <c r="G33" s="72"/>
      <c r="H33" s="72"/>
      <c r="I33" s="72"/>
      <c r="J33" s="72"/>
      <c r="K33" s="72"/>
      <c r="L33" s="72"/>
      <c r="M33" s="72"/>
      <c r="N33" s="72"/>
      <c r="O33" s="72"/>
      <c r="P33" s="72"/>
      <c r="Q33" s="69"/>
      <c r="R33" s="69"/>
      <c r="S33" s="69"/>
      <c r="T33" s="69"/>
      <c r="U33" s="69"/>
      <c r="V33" s="69"/>
      <c r="W33" s="69"/>
      <c r="X33" s="69"/>
      <c r="Y33" s="69"/>
      <c r="Z33" s="69"/>
      <c r="AA33" s="69"/>
      <c r="AB33" s="69"/>
      <c r="AC33" s="69"/>
    </row>
    <row r="34" spans="1:29">
      <c r="A34" s="69"/>
      <c r="B34" s="69"/>
      <c r="C34" s="69"/>
      <c r="D34" s="69"/>
      <c r="E34" s="69"/>
      <c r="F34" s="72"/>
      <c r="G34" s="72"/>
      <c r="H34" s="72"/>
      <c r="I34" s="72"/>
      <c r="J34" s="72"/>
      <c r="K34" s="72"/>
      <c r="L34" s="72"/>
      <c r="M34" s="72"/>
      <c r="N34" s="72"/>
      <c r="O34" s="72"/>
      <c r="P34" s="72"/>
      <c r="Q34" s="69"/>
      <c r="R34" s="69"/>
      <c r="S34" s="69"/>
      <c r="T34" s="69"/>
      <c r="U34" s="69"/>
      <c r="V34" s="69"/>
      <c r="W34" s="69"/>
      <c r="X34" s="69"/>
      <c r="Y34" s="69"/>
      <c r="Z34" s="69"/>
      <c r="AA34" s="69"/>
      <c r="AB34" s="69"/>
      <c r="AC34" s="69"/>
    </row>
    <row r="35" spans="1:29">
      <c r="A35" s="69"/>
      <c r="B35" s="69"/>
      <c r="C35" s="69"/>
      <c r="D35" s="69"/>
      <c r="E35" s="69"/>
      <c r="F35" s="72"/>
      <c r="G35" s="72"/>
      <c r="H35" s="72"/>
      <c r="I35" s="72"/>
      <c r="J35" s="72"/>
      <c r="K35" s="72"/>
      <c r="L35" s="72"/>
      <c r="M35" s="72"/>
      <c r="N35" s="72"/>
      <c r="O35" s="72"/>
      <c r="P35" s="72"/>
      <c r="Q35" s="69"/>
      <c r="R35" s="69"/>
      <c r="S35" s="69"/>
      <c r="T35" s="69"/>
      <c r="U35" s="69"/>
      <c r="V35" s="69"/>
      <c r="W35" s="69"/>
      <c r="X35" s="69"/>
      <c r="Y35" s="69"/>
      <c r="Z35" s="69"/>
      <c r="AA35" s="69"/>
      <c r="AB35" s="69"/>
      <c r="AC35" s="69"/>
    </row>
    <row r="36" spans="1:29">
      <c r="A36" s="69"/>
      <c r="B36" s="69"/>
      <c r="C36" s="69"/>
      <c r="D36" s="69"/>
      <c r="E36" s="69"/>
      <c r="F36" s="72"/>
      <c r="G36" s="72"/>
      <c r="H36" s="72"/>
      <c r="I36" s="72"/>
      <c r="J36" s="72"/>
      <c r="K36" s="72"/>
      <c r="L36" s="72"/>
      <c r="M36" s="72"/>
      <c r="N36" s="72"/>
      <c r="O36" s="72"/>
      <c r="P36" s="72"/>
      <c r="Q36" s="69"/>
      <c r="R36" s="69"/>
      <c r="S36" s="69"/>
      <c r="T36" s="69"/>
      <c r="U36" s="69"/>
      <c r="V36" s="69"/>
      <c r="W36" s="69"/>
      <c r="X36" s="69"/>
      <c r="Y36" s="69"/>
      <c r="Z36" s="69"/>
      <c r="AA36" s="69"/>
      <c r="AB36" s="69"/>
      <c r="AC36" s="69"/>
    </row>
    <row r="37" spans="1:29">
      <c r="A37" s="69"/>
      <c r="B37" s="69"/>
      <c r="C37" s="69"/>
      <c r="D37" s="69"/>
      <c r="E37" s="69"/>
      <c r="F37" s="72"/>
      <c r="G37" s="72"/>
      <c r="H37" s="72"/>
      <c r="I37" s="72"/>
      <c r="J37" s="72"/>
      <c r="K37" s="72"/>
      <c r="L37" s="72"/>
      <c r="M37" s="72"/>
      <c r="N37" s="72"/>
      <c r="O37" s="72"/>
      <c r="P37" s="72"/>
      <c r="Q37" s="69"/>
      <c r="R37" s="69"/>
      <c r="S37" s="69"/>
      <c r="T37" s="69"/>
      <c r="U37" s="69"/>
      <c r="V37" s="69"/>
      <c r="W37" s="69"/>
      <c r="X37" s="69"/>
      <c r="Y37" s="69"/>
      <c r="Z37" s="69"/>
      <c r="AA37" s="69"/>
      <c r="AB37" s="69"/>
      <c r="AC37" s="69"/>
    </row>
    <row r="38" spans="1:29">
      <c r="A38" s="69"/>
      <c r="B38" s="69"/>
      <c r="C38" s="69"/>
      <c r="D38" s="69"/>
      <c r="E38" s="69"/>
      <c r="F38" s="72"/>
      <c r="G38" s="72"/>
      <c r="H38" s="72"/>
      <c r="I38" s="72"/>
      <c r="J38" s="72"/>
      <c r="K38" s="72"/>
      <c r="L38" s="72"/>
      <c r="M38" s="72"/>
      <c r="N38" s="72"/>
      <c r="O38" s="72"/>
      <c r="P38" s="72"/>
      <c r="Q38" s="69"/>
      <c r="R38" s="69"/>
      <c r="S38" s="69"/>
      <c r="T38" s="69"/>
      <c r="U38" s="69"/>
      <c r="V38" s="69"/>
      <c r="W38" s="69"/>
      <c r="X38" s="69"/>
      <c r="Y38" s="69"/>
      <c r="Z38" s="69"/>
      <c r="AA38" s="69"/>
      <c r="AB38" s="69"/>
      <c r="AC38" s="69"/>
    </row>
    <row r="39" spans="1:29">
      <c r="A39" s="69"/>
      <c r="B39" s="69"/>
      <c r="C39" s="69"/>
      <c r="D39" s="69"/>
      <c r="E39" s="69"/>
      <c r="F39" s="73"/>
      <c r="G39" s="73"/>
      <c r="H39" s="73"/>
      <c r="I39" s="73"/>
      <c r="J39" s="73"/>
      <c r="K39" s="73"/>
      <c r="L39" s="73"/>
      <c r="M39" s="73"/>
      <c r="N39" s="73"/>
      <c r="O39" s="73"/>
      <c r="P39" s="73"/>
      <c r="Q39" s="69"/>
      <c r="R39" s="69"/>
      <c r="S39" s="69"/>
      <c r="T39" s="69"/>
      <c r="U39" s="69"/>
      <c r="V39" s="69"/>
      <c r="W39" s="69"/>
      <c r="X39" s="69"/>
      <c r="Y39" s="69"/>
      <c r="Z39" s="69"/>
      <c r="AA39" s="69"/>
      <c r="AB39" s="69"/>
      <c r="AC39" s="69"/>
    </row>
    <row r="40" spans="1:29">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row>
    <row r="41" spans="1:29">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row>
    <row r="42" spans="1:29">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row>
    <row r="43" spans="1:29">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row>
    <row r="44" spans="1:29">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row>
    <row r="45" spans="1:29">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row>
    <row r="46" spans="1:29">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row>
    <row r="47" spans="1:29">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row>
    <row r="48" spans="1:29">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row>
    <row r="49" spans="1:29">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row>
    <row r="50" spans="1:29">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row>
    <row r="51" spans="1:29">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row>
    <row r="52" spans="1:29">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row>
    <row r="53" spans="1:29">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row>
    <row r="54" spans="1:29">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row>
    <row r="55" spans="1:29">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row>
    <row r="56" spans="1:29">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row>
    <row r="57" spans="1:29">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row>
    <row r="58" spans="1:29">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row>
    <row r="59" spans="1:29">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row>
    <row r="60" spans="1:29">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row>
    <row r="61" spans="1:29">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row>
    <row r="62" spans="1:29">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row>
    <row r="63" spans="1:29">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row>
    <row r="64" spans="1:29">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row>
    <row r="65" spans="1:29">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row>
    <row r="66" spans="1:29">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row>
    <row r="67" spans="1:29">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row>
    <row r="68" spans="1:29">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row>
    <row r="69" spans="1:29">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row>
    <row r="70" spans="1:29">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row>
    <row r="71" spans="1:29">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row>
    <row r="72" spans="1:29">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row>
    <row r="73" spans="1:29">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row>
    <row r="74" spans="1:29">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row>
    <row r="75" spans="1:29">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row>
    <row r="76" spans="1:29">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row>
    <row r="77" spans="1:29">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row>
    <row r="78" spans="1:29">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row>
    <row r="79" spans="1:29">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row>
    <row r="80" spans="1:29">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row>
    <row r="81" spans="1:29">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row>
    <row r="82" spans="1:29">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row>
    <row r="83" spans="1:29">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row>
    <row r="84" spans="1:29">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Q56"/>
  <sheetViews>
    <sheetView zoomScale="70" zoomScaleNormal="70" workbookViewId="0">
      <selection activeCell="I47" sqref="I47"/>
    </sheetView>
  </sheetViews>
  <sheetFormatPr defaultRowHeight="15"/>
  <sheetData>
    <row r="1" spans="1:17">
      <c r="A1" s="69"/>
      <c r="B1" s="69"/>
      <c r="C1" s="69"/>
      <c r="D1" s="69"/>
      <c r="E1" s="69"/>
      <c r="F1" s="69"/>
      <c r="G1" s="69"/>
      <c r="H1" s="69"/>
      <c r="I1" s="69"/>
      <c r="J1" s="69"/>
      <c r="K1" s="69"/>
      <c r="L1" s="69"/>
      <c r="M1" s="69"/>
      <c r="N1" s="69"/>
      <c r="O1" s="69"/>
      <c r="P1" s="69"/>
      <c r="Q1" s="69"/>
    </row>
    <row r="2" spans="1:17">
      <c r="A2" s="69"/>
      <c r="B2" s="69"/>
      <c r="C2" s="69"/>
      <c r="D2" s="69"/>
      <c r="E2" s="69"/>
      <c r="F2" s="69"/>
      <c r="G2" s="69"/>
      <c r="H2" s="69"/>
      <c r="I2" s="69"/>
      <c r="J2" s="69"/>
      <c r="K2" s="69"/>
      <c r="L2" s="69"/>
      <c r="M2" s="69"/>
      <c r="N2" s="69"/>
      <c r="O2" s="69"/>
      <c r="P2" s="69"/>
      <c r="Q2" s="69"/>
    </row>
    <row r="3" spans="1:17">
      <c r="A3" s="69"/>
      <c r="B3" s="69"/>
      <c r="C3" s="69"/>
      <c r="D3" s="69"/>
      <c r="E3" s="69"/>
      <c r="F3" s="69"/>
      <c r="G3" s="69"/>
      <c r="H3" s="69"/>
      <c r="I3" s="69"/>
      <c r="J3" s="69"/>
      <c r="K3" s="69"/>
      <c r="L3" s="69"/>
      <c r="M3" s="69"/>
      <c r="N3" s="69"/>
      <c r="O3" s="69"/>
      <c r="P3" s="69"/>
      <c r="Q3" s="69"/>
    </row>
    <row r="4" spans="1:17">
      <c r="A4" s="69"/>
      <c r="B4" s="69"/>
      <c r="C4" s="69"/>
      <c r="D4" s="69"/>
      <c r="E4" s="69"/>
      <c r="F4" s="69"/>
      <c r="G4" s="69"/>
      <c r="H4" s="69"/>
      <c r="I4" s="69"/>
      <c r="J4" s="69"/>
      <c r="K4" s="69"/>
      <c r="L4" s="69"/>
      <c r="M4" s="69"/>
      <c r="N4" s="69"/>
      <c r="O4" s="69"/>
      <c r="P4" s="69"/>
      <c r="Q4" s="69"/>
    </row>
    <row r="5" spans="1:17">
      <c r="A5" s="69"/>
      <c r="B5" s="69"/>
      <c r="C5" s="69"/>
      <c r="D5" s="69"/>
      <c r="E5" s="69"/>
      <c r="F5" s="69"/>
      <c r="G5" s="69"/>
      <c r="H5" s="69"/>
      <c r="I5" s="69"/>
      <c r="J5" s="69"/>
      <c r="K5" s="69"/>
      <c r="L5" s="69"/>
      <c r="M5" s="69"/>
      <c r="N5" s="69"/>
      <c r="O5" s="69"/>
      <c r="P5" s="69"/>
      <c r="Q5" s="69"/>
    </row>
    <row r="6" spans="1:17">
      <c r="A6" s="69"/>
      <c r="B6" s="69"/>
      <c r="C6" s="69"/>
      <c r="D6" s="69"/>
      <c r="E6" s="69"/>
      <c r="F6" s="69"/>
      <c r="G6" s="69"/>
      <c r="H6" s="69"/>
      <c r="I6" s="69"/>
      <c r="J6" s="69"/>
      <c r="K6" s="69"/>
      <c r="L6" s="69"/>
      <c r="M6" s="69"/>
      <c r="N6" s="69"/>
      <c r="O6" s="69"/>
      <c r="P6" s="69"/>
      <c r="Q6" s="69"/>
    </row>
    <row r="7" spans="1:17">
      <c r="A7" s="69"/>
      <c r="B7" s="69"/>
      <c r="C7" s="69"/>
      <c r="D7" s="69"/>
      <c r="E7" s="69"/>
      <c r="F7" s="69"/>
      <c r="G7" s="69"/>
      <c r="H7" s="69"/>
      <c r="I7" s="69"/>
      <c r="J7" s="69"/>
      <c r="K7" s="69"/>
      <c r="L7" s="69"/>
      <c r="M7" s="69"/>
      <c r="N7" s="69"/>
      <c r="O7" s="69"/>
      <c r="P7" s="69"/>
      <c r="Q7" s="69"/>
    </row>
    <row r="8" spans="1:17">
      <c r="A8" s="69"/>
      <c r="B8" s="69"/>
      <c r="C8" s="69"/>
      <c r="D8" s="69"/>
      <c r="E8" s="69"/>
      <c r="F8" s="69"/>
      <c r="G8" s="69"/>
      <c r="H8" s="69"/>
      <c r="I8" s="69"/>
      <c r="J8" s="69"/>
      <c r="K8" s="69"/>
      <c r="L8" s="69"/>
      <c r="M8" s="69"/>
      <c r="N8" s="69"/>
      <c r="O8" s="69"/>
      <c r="P8" s="69"/>
      <c r="Q8" s="69"/>
    </row>
    <row r="9" spans="1:17">
      <c r="A9" s="69"/>
      <c r="B9" s="69"/>
      <c r="C9" s="69"/>
      <c r="D9" s="69"/>
      <c r="E9" s="69"/>
      <c r="F9" s="69"/>
      <c r="G9" s="69"/>
      <c r="H9" s="69"/>
      <c r="I9" s="69"/>
      <c r="J9" s="69"/>
      <c r="K9" s="69"/>
      <c r="L9" s="69"/>
      <c r="M9" s="69"/>
      <c r="N9" s="69"/>
      <c r="O9" s="69"/>
      <c r="P9" s="69"/>
      <c r="Q9" s="69"/>
    </row>
    <row r="10" spans="1:17">
      <c r="A10" s="69"/>
      <c r="B10" s="69"/>
      <c r="C10" s="69"/>
      <c r="D10" s="69"/>
      <c r="E10" s="69"/>
      <c r="F10" s="69"/>
      <c r="G10" s="69"/>
      <c r="H10" s="69"/>
      <c r="I10" s="69"/>
      <c r="J10" s="69"/>
      <c r="K10" s="69"/>
      <c r="L10" s="69"/>
      <c r="M10" s="69"/>
      <c r="N10" s="69"/>
      <c r="O10" s="69"/>
      <c r="P10" s="69"/>
      <c r="Q10" s="69"/>
    </row>
    <row r="11" spans="1:17">
      <c r="A11" s="69"/>
      <c r="B11" s="69"/>
      <c r="C11" s="69"/>
      <c r="D11" s="69"/>
      <c r="E11" s="69"/>
      <c r="F11" s="69"/>
      <c r="G11" s="69"/>
      <c r="H11" s="69"/>
      <c r="I11" s="69"/>
      <c r="J11" s="69"/>
      <c r="K11" s="69"/>
      <c r="L11" s="69"/>
      <c r="M11" s="69"/>
      <c r="N11" s="69"/>
      <c r="O11" s="69"/>
      <c r="P11" s="69"/>
      <c r="Q11" s="69"/>
    </row>
    <row r="12" spans="1:17">
      <c r="A12" s="69"/>
      <c r="B12" s="69"/>
      <c r="C12" s="69"/>
      <c r="D12" s="69"/>
      <c r="E12" s="69"/>
      <c r="F12" s="69"/>
      <c r="G12" s="69"/>
      <c r="H12" s="69"/>
      <c r="I12" s="69"/>
      <c r="J12" s="69"/>
      <c r="K12" s="69"/>
      <c r="L12" s="69"/>
      <c r="M12" s="69"/>
      <c r="N12" s="69"/>
      <c r="O12" s="69"/>
      <c r="P12" s="69"/>
      <c r="Q12" s="69"/>
    </row>
    <row r="13" spans="1:17">
      <c r="A13" s="69"/>
      <c r="B13" s="69"/>
      <c r="C13" s="69"/>
      <c r="D13" s="69"/>
      <c r="E13" s="69"/>
      <c r="F13" s="69"/>
      <c r="G13" s="69"/>
      <c r="H13" s="69"/>
      <c r="I13" s="69"/>
      <c r="J13" s="69"/>
      <c r="K13" s="69"/>
      <c r="L13" s="69"/>
      <c r="M13" s="69"/>
      <c r="N13" s="69"/>
      <c r="O13" s="69"/>
      <c r="P13" s="69"/>
      <c r="Q13" s="69"/>
    </row>
    <row r="14" spans="1:17">
      <c r="A14" s="69"/>
      <c r="B14" s="69"/>
      <c r="C14" s="69"/>
      <c r="D14" s="69"/>
      <c r="E14" s="69"/>
      <c r="F14" s="69"/>
      <c r="G14" s="69"/>
      <c r="H14" s="69"/>
      <c r="I14" s="69"/>
      <c r="J14" s="69"/>
      <c r="K14" s="69"/>
      <c r="L14" s="69"/>
      <c r="M14" s="69"/>
      <c r="N14" s="69"/>
      <c r="O14" s="69"/>
      <c r="P14" s="69"/>
      <c r="Q14" s="69"/>
    </row>
    <row r="15" spans="1:17">
      <c r="A15" s="69"/>
      <c r="B15" s="69"/>
      <c r="C15" s="69"/>
      <c r="D15" s="69"/>
      <c r="E15" s="69"/>
      <c r="F15" s="69"/>
      <c r="G15" s="69"/>
      <c r="H15" s="69"/>
      <c r="I15" s="69"/>
      <c r="J15" s="69"/>
      <c r="K15" s="69"/>
      <c r="L15" s="69"/>
      <c r="M15" s="69"/>
      <c r="N15" s="69"/>
      <c r="O15" s="69"/>
      <c r="P15" s="69"/>
      <c r="Q15" s="69"/>
    </row>
    <row r="16" spans="1:17">
      <c r="A16" s="69"/>
      <c r="B16" s="69"/>
      <c r="C16" s="69"/>
      <c r="D16" s="69"/>
      <c r="E16" s="69"/>
      <c r="F16" s="69"/>
      <c r="G16" s="69"/>
      <c r="H16" s="69"/>
      <c r="I16" s="69"/>
      <c r="J16" s="69"/>
      <c r="K16" s="69"/>
      <c r="L16" s="69"/>
      <c r="M16" s="69"/>
      <c r="N16" s="69"/>
      <c r="O16" s="69"/>
      <c r="P16" s="69"/>
      <c r="Q16" s="69"/>
    </row>
    <row r="17" spans="1:17">
      <c r="A17" s="69"/>
      <c r="B17" s="69"/>
      <c r="C17" s="69"/>
      <c r="D17" s="69"/>
      <c r="E17" s="69"/>
      <c r="F17" s="69"/>
      <c r="G17" s="69"/>
      <c r="H17" s="69"/>
      <c r="I17" s="69"/>
      <c r="J17" s="69"/>
      <c r="K17" s="69"/>
      <c r="L17" s="69"/>
      <c r="M17" s="69"/>
      <c r="N17" s="69"/>
      <c r="O17" s="69"/>
      <c r="P17" s="69"/>
      <c r="Q17" s="69"/>
    </row>
    <row r="18" spans="1:17">
      <c r="A18" s="69"/>
      <c r="B18" s="69"/>
      <c r="C18" s="69"/>
      <c r="D18" s="69"/>
      <c r="E18" s="69"/>
      <c r="F18" s="69"/>
      <c r="G18" s="69"/>
      <c r="H18" s="69"/>
      <c r="I18" s="69"/>
      <c r="J18" s="69"/>
      <c r="K18" s="69"/>
      <c r="L18" s="69"/>
      <c r="M18" s="69"/>
      <c r="N18" s="69"/>
      <c r="O18" s="69"/>
      <c r="P18" s="69"/>
      <c r="Q18" s="69"/>
    </row>
    <row r="19" spans="1:17">
      <c r="A19" s="69"/>
      <c r="B19" s="69"/>
      <c r="C19" s="69"/>
      <c r="D19" s="69"/>
      <c r="E19" s="69"/>
      <c r="F19" s="69"/>
      <c r="G19" s="69"/>
      <c r="H19" s="69"/>
      <c r="I19" s="69"/>
      <c r="J19" s="69"/>
      <c r="K19" s="69"/>
      <c r="L19" s="69"/>
      <c r="M19" s="69"/>
      <c r="N19" s="69"/>
      <c r="O19" s="69"/>
      <c r="P19" s="69"/>
      <c r="Q19" s="69"/>
    </row>
    <row r="20" spans="1:17">
      <c r="A20" s="69"/>
      <c r="B20" s="69"/>
      <c r="C20" s="69"/>
      <c r="D20" s="69"/>
      <c r="E20" s="69"/>
      <c r="F20" s="69"/>
      <c r="G20" s="69"/>
      <c r="H20" s="69"/>
      <c r="I20" s="69"/>
      <c r="J20" s="69"/>
      <c r="K20" s="69"/>
      <c r="L20" s="69"/>
      <c r="M20" s="69"/>
      <c r="N20" s="69"/>
      <c r="O20" s="69"/>
      <c r="P20" s="69"/>
      <c r="Q20" s="69"/>
    </row>
    <row r="21" spans="1:17">
      <c r="A21" s="69"/>
      <c r="B21" s="69"/>
      <c r="C21" s="69"/>
      <c r="D21" s="69"/>
      <c r="E21" s="69"/>
      <c r="F21" s="69"/>
      <c r="G21" s="69"/>
      <c r="H21" s="69"/>
      <c r="I21" s="69"/>
      <c r="J21" s="69"/>
      <c r="K21" s="69"/>
      <c r="L21" s="69"/>
      <c r="M21" s="69"/>
      <c r="N21" s="69"/>
      <c r="O21" s="69"/>
      <c r="P21" s="69"/>
      <c r="Q21" s="69"/>
    </row>
    <row r="22" spans="1:17">
      <c r="A22" s="69"/>
      <c r="B22" s="69"/>
      <c r="C22" s="69"/>
      <c r="D22" s="69"/>
      <c r="E22" s="69"/>
      <c r="F22" s="69"/>
      <c r="G22" s="69"/>
      <c r="H22" s="69"/>
      <c r="I22" s="69"/>
      <c r="J22" s="69"/>
      <c r="K22" s="69"/>
      <c r="L22" s="69"/>
      <c r="M22" s="69"/>
      <c r="N22" s="69"/>
      <c r="O22" s="69"/>
      <c r="P22" s="69"/>
      <c r="Q22" s="69"/>
    </row>
    <row r="23" spans="1:17">
      <c r="A23" s="69"/>
      <c r="B23" s="69"/>
      <c r="C23" s="69"/>
      <c r="D23" s="69"/>
      <c r="E23" s="69"/>
      <c r="F23" s="69"/>
      <c r="G23" s="69"/>
      <c r="H23" s="69"/>
      <c r="I23" s="69"/>
      <c r="J23" s="69"/>
      <c r="K23" s="69"/>
      <c r="L23" s="69"/>
      <c r="M23" s="69"/>
      <c r="N23" s="69"/>
      <c r="O23" s="69"/>
      <c r="P23" s="69"/>
      <c r="Q23" s="69"/>
    </row>
    <row r="24" spans="1:17">
      <c r="A24" s="69"/>
      <c r="B24" s="69"/>
      <c r="C24" s="69"/>
      <c r="D24" s="69"/>
      <c r="E24" s="69"/>
      <c r="F24" s="69"/>
      <c r="G24" s="69"/>
      <c r="H24" s="69"/>
      <c r="I24" s="69"/>
      <c r="J24" s="69"/>
      <c r="K24" s="69"/>
      <c r="L24" s="69"/>
      <c r="M24" s="69"/>
      <c r="N24" s="69"/>
      <c r="O24" s="69"/>
      <c r="P24" s="69"/>
      <c r="Q24" s="69"/>
    </row>
    <row r="25" spans="1:17">
      <c r="A25" s="69"/>
      <c r="B25" s="69"/>
      <c r="C25" s="69"/>
      <c r="D25" s="69"/>
      <c r="E25" s="69"/>
      <c r="F25" s="69"/>
      <c r="G25" s="69"/>
      <c r="H25" s="69"/>
      <c r="I25" s="69"/>
      <c r="J25" s="69"/>
      <c r="K25" s="69"/>
      <c r="L25" s="69"/>
      <c r="M25" s="69"/>
      <c r="N25" s="69"/>
      <c r="O25" s="69"/>
      <c r="P25" s="69"/>
      <c r="Q25" s="69"/>
    </row>
    <row r="26" spans="1:17">
      <c r="A26" s="69"/>
      <c r="B26" s="69"/>
      <c r="C26" s="69"/>
      <c r="D26" s="69"/>
      <c r="E26" s="69"/>
      <c r="F26" s="69"/>
      <c r="G26" s="69"/>
      <c r="H26" s="69"/>
      <c r="I26" s="69"/>
      <c r="J26" s="69"/>
      <c r="K26" s="69"/>
      <c r="L26" s="69"/>
      <c r="M26" s="69"/>
      <c r="N26" s="69"/>
      <c r="O26" s="69"/>
      <c r="P26" s="69"/>
      <c r="Q26" s="69"/>
    </row>
    <row r="27" spans="1:17">
      <c r="A27" s="69"/>
      <c r="B27" s="69"/>
      <c r="C27" s="69"/>
      <c r="D27" s="69"/>
      <c r="E27" s="69"/>
      <c r="F27" s="69"/>
      <c r="G27" s="69"/>
      <c r="H27" s="69"/>
      <c r="I27" s="69"/>
      <c r="J27" s="69"/>
      <c r="K27" s="69"/>
      <c r="L27" s="69"/>
      <c r="M27" s="69"/>
      <c r="N27" s="69"/>
      <c r="O27" s="69"/>
      <c r="P27" s="69"/>
      <c r="Q27" s="69"/>
    </row>
    <row r="28" spans="1:17">
      <c r="A28" s="69"/>
      <c r="B28" s="69"/>
      <c r="C28" s="69"/>
      <c r="D28" s="69"/>
      <c r="E28" s="69"/>
      <c r="F28" s="69"/>
      <c r="G28" s="69"/>
      <c r="H28" s="69"/>
      <c r="I28" s="69"/>
      <c r="J28" s="69"/>
      <c r="K28" s="69"/>
      <c r="L28" s="69"/>
      <c r="M28" s="69"/>
      <c r="N28" s="69"/>
      <c r="O28" s="69"/>
      <c r="P28" s="69"/>
      <c r="Q28" s="69"/>
    </row>
    <row r="29" spans="1:17">
      <c r="A29" s="69"/>
      <c r="B29" s="69"/>
      <c r="C29" s="69"/>
      <c r="D29" s="69"/>
      <c r="E29" s="69"/>
      <c r="F29" s="69"/>
      <c r="G29" s="69"/>
      <c r="H29" s="69"/>
      <c r="I29" s="69"/>
      <c r="J29" s="69"/>
      <c r="K29" s="69"/>
      <c r="L29" s="69"/>
      <c r="M29" s="69"/>
      <c r="N29" s="69"/>
      <c r="O29" s="69"/>
      <c r="P29" s="69"/>
      <c r="Q29" s="69"/>
    </row>
    <row r="30" spans="1:17">
      <c r="A30" s="69"/>
      <c r="B30" s="69"/>
      <c r="C30" s="69"/>
      <c r="D30" s="69"/>
      <c r="E30" s="69"/>
      <c r="F30" s="69"/>
      <c r="G30" s="69"/>
      <c r="H30" s="69"/>
      <c r="I30" s="69"/>
      <c r="J30" s="69"/>
      <c r="K30" s="69"/>
      <c r="L30" s="69"/>
      <c r="M30" s="69"/>
      <c r="N30" s="69"/>
      <c r="O30" s="69"/>
      <c r="P30" s="69"/>
      <c r="Q30" s="69"/>
    </row>
    <row r="31" spans="1:17">
      <c r="A31" s="69"/>
      <c r="B31" s="69"/>
      <c r="C31" s="69"/>
      <c r="D31" s="69"/>
      <c r="E31" s="69"/>
      <c r="F31" s="69"/>
      <c r="G31" s="69"/>
      <c r="H31" s="69"/>
      <c r="I31" s="69"/>
      <c r="J31" s="69"/>
      <c r="K31" s="69"/>
      <c r="L31" s="69"/>
      <c r="M31" s="69"/>
      <c r="N31" s="69"/>
      <c r="O31" s="69"/>
      <c r="P31" s="69"/>
      <c r="Q31" s="69"/>
    </row>
    <row r="32" spans="1:17">
      <c r="A32" s="69"/>
      <c r="B32" s="69"/>
      <c r="C32" s="69"/>
      <c r="D32" s="69"/>
      <c r="E32" s="69"/>
      <c r="F32" s="69"/>
      <c r="G32" s="69"/>
      <c r="H32" s="69"/>
      <c r="I32" s="69"/>
      <c r="J32" s="69"/>
      <c r="K32" s="69"/>
      <c r="L32" s="69"/>
      <c r="M32" s="69"/>
      <c r="N32" s="69"/>
      <c r="O32" s="69"/>
      <c r="P32" s="69"/>
      <c r="Q32" s="69"/>
    </row>
    <row r="33" spans="1:17">
      <c r="A33" s="69"/>
      <c r="B33" s="69"/>
      <c r="C33" s="69"/>
      <c r="D33" s="69"/>
      <c r="E33" s="69"/>
      <c r="F33" s="69"/>
      <c r="G33" s="69"/>
      <c r="H33" s="69"/>
      <c r="I33" s="69"/>
      <c r="J33" s="69"/>
      <c r="K33" s="69"/>
      <c r="L33" s="69"/>
      <c r="M33" s="69"/>
      <c r="N33" s="69"/>
      <c r="O33" s="69"/>
      <c r="P33" s="69"/>
      <c r="Q33" s="69"/>
    </row>
    <row r="34" spans="1:17">
      <c r="A34" s="69"/>
      <c r="B34" s="69"/>
      <c r="C34" s="69"/>
      <c r="D34" s="69"/>
      <c r="E34" s="69"/>
      <c r="F34" s="69"/>
      <c r="G34" s="69"/>
      <c r="H34" s="69"/>
      <c r="I34" s="69"/>
      <c r="J34" s="69"/>
      <c r="K34" s="69"/>
      <c r="L34" s="69"/>
      <c r="M34" s="69"/>
      <c r="N34" s="69"/>
      <c r="O34" s="69"/>
      <c r="P34" s="69"/>
      <c r="Q34" s="69"/>
    </row>
    <row r="35" spans="1:17">
      <c r="A35" s="69"/>
      <c r="B35" s="69"/>
      <c r="C35" s="69"/>
      <c r="D35" s="69"/>
      <c r="E35" s="69"/>
      <c r="F35" s="69"/>
      <c r="G35" s="69"/>
      <c r="H35" s="69"/>
      <c r="I35" s="69"/>
      <c r="J35" s="69"/>
      <c r="K35" s="69"/>
      <c r="L35" s="69"/>
      <c r="M35" s="69"/>
      <c r="N35" s="69"/>
      <c r="O35" s="69"/>
      <c r="P35" s="69"/>
      <c r="Q35" s="69"/>
    </row>
    <row r="36" spans="1:17">
      <c r="A36" s="69"/>
      <c r="B36" s="69"/>
      <c r="C36" s="69"/>
      <c r="D36" s="69"/>
      <c r="E36" s="69"/>
      <c r="F36" s="69"/>
      <c r="G36" s="69"/>
      <c r="H36" s="69"/>
      <c r="I36" s="69"/>
      <c r="J36" s="69"/>
      <c r="K36" s="69"/>
      <c r="L36" s="69"/>
      <c r="M36" s="69"/>
      <c r="N36" s="69"/>
      <c r="O36" s="69"/>
      <c r="P36" s="69"/>
      <c r="Q36" s="69"/>
    </row>
    <row r="37" spans="1:17">
      <c r="A37" s="69"/>
      <c r="B37" s="69"/>
      <c r="C37" s="69"/>
      <c r="D37" s="69"/>
      <c r="E37" s="69"/>
      <c r="F37" s="69"/>
      <c r="G37" s="69"/>
      <c r="H37" s="69"/>
      <c r="I37" s="69"/>
      <c r="J37" s="69"/>
      <c r="K37" s="69"/>
      <c r="L37" s="69"/>
      <c r="M37" s="69"/>
      <c r="N37" s="69"/>
      <c r="O37" s="69"/>
      <c r="P37" s="69"/>
      <c r="Q37" s="69"/>
    </row>
    <row r="38" spans="1:17">
      <c r="A38" s="69"/>
      <c r="B38" s="69"/>
      <c r="C38" s="69"/>
      <c r="D38" s="69"/>
      <c r="E38" s="69"/>
      <c r="F38" s="69"/>
      <c r="G38" s="69"/>
      <c r="H38" s="69"/>
      <c r="I38" s="69"/>
      <c r="J38" s="69"/>
      <c r="K38" s="69"/>
      <c r="L38" s="69"/>
      <c r="M38" s="69"/>
      <c r="N38" s="69"/>
      <c r="O38" s="69"/>
      <c r="P38" s="69"/>
      <c r="Q38" s="69"/>
    </row>
    <row r="39" spans="1:17">
      <c r="A39" s="69"/>
      <c r="B39" s="69"/>
      <c r="C39" s="69"/>
      <c r="D39" s="69"/>
      <c r="E39" s="69"/>
      <c r="F39" s="69"/>
      <c r="G39" s="69"/>
      <c r="H39" s="69"/>
      <c r="I39" s="69"/>
      <c r="J39" s="69"/>
      <c r="K39" s="69"/>
      <c r="L39" s="69"/>
      <c r="M39" s="69"/>
      <c r="N39" s="69"/>
      <c r="O39" s="69"/>
      <c r="P39" s="69"/>
      <c r="Q39" s="69"/>
    </row>
    <row r="40" spans="1:17">
      <c r="A40" s="69"/>
      <c r="B40" s="69"/>
      <c r="C40" s="69"/>
      <c r="D40" s="69"/>
      <c r="E40" s="69"/>
      <c r="F40" s="69"/>
      <c r="G40" s="69"/>
      <c r="H40" s="69"/>
      <c r="I40" s="69"/>
      <c r="J40" s="69"/>
      <c r="K40" s="69"/>
      <c r="L40" s="69"/>
      <c r="M40" s="69"/>
      <c r="N40" s="69"/>
      <c r="O40" s="69"/>
      <c r="P40" s="69"/>
      <c r="Q40" s="69"/>
    </row>
    <row r="41" spans="1:17">
      <c r="A41" s="69"/>
      <c r="B41" s="69"/>
      <c r="C41" s="69"/>
      <c r="D41" s="69"/>
      <c r="E41" s="69"/>
      <c r="F41" s="69"/>
      <c r="G41" s="69"/>
      <c r="H41" s="69"/>
      <c r="I41" s="69"/>
      <c r="J41" s="69"/>
      <c r="K41" s="69"/>
      <c r="L41" s="69"/>
      <c r="M41" s="69"/>
      <c r="N41" s="69"/>
      <c r="O41" s="69"/>
      <c r="P41" s="69"/>
      <c r="Q41" s="69"/>
    </row>
    <row r="42" spans="1:17">
      <c r="A42" s="69"/>
      <c r="B42" s="69"/>
      <c r="C42" s="69"/>
      <c r="D42" s="69"/>
      <c r="E42" s="69"/>
      <c r="F42" s="69"/>
      <c r="G42" s="69"/>
      <c r="H42" s="69"/>
      <c r="I42" s="69"/>
      <c r="J42" s="69"/>
      <c r="K42" s="69"/>
      <c r="L42" s="69"/>
      <c r="M42" s="69"/>
      <c r="N42" s="69"/>
      <c r="O42" s="69"/>
      <c r="P42" s="69"/>
      <c r="Q42" s="69"/>
    </row>
    <row r="43" spans="1:17">
      <c r="A43" s="69"/>
      <c r="B43" s="69"/>
      <c r="C43" s="69"/>
      <c r="D43" s="69"/>
      <c r="E43" s="69"/>
      <c r="F43" s="69"/>
      <c r="G43" s="69"/>
      <c r="H43" s="69"/>
      <c r="I43" s="69"/>
      <c r="J43" s="69"/>
      <c r="K43" s="69"/>
      <c r="L43" s="69"/>
      <c r="M43" s="69"/>
      <c r="N43" s="69"/>
      <c r="O43" s="69"/>
      <c r="P43" s="69"/>
      <c r="Q43" s="69"/>
    </row>
    <row r="44" spans="1:17">
      <c r="A44" s="69"/>
      <c r="B44" s="69"/>
      <c r="C44" s="69"/>
      <c r="D44" s="69"/>
      <c r="E44" s="69"/>
      <c r="F44" s="69"/>
      <c r="G44" s="69"/>
      <c r="H44" s="69"/>
      <c r="I44" s="69"/>
      <c r="J44" s="69"/>
      <c r="K44" s="69"/>
      <c r="L44" s="69"/>
      <c r="M44" s="69"/>
      <c r="N44" s="69"/>
      <c r="O44" s="69"/>
      <c r="P44" s="69"/>
      <c r="Q44" s="69"/>
    </row>
    <row r="45" spans="1:17">
      <c r="A45" s="69"/>
      <c r="B45" s="69"/>
      <c r="C45" s="69"/>
      <c r="D45" s="69"/>
      <c r="E45" s="69"/>
      <c r="F45" s="69"/>
      <c r="G45" s="69"/>
      <c r="H45" s="69"/>
      <c r="I45" s="69"/>
      <c r="J45" s="69"/>
      <c r="K45" s="69"/>
      <c r="L45" s="69"/>
      <c r="M45" s="69"/>
      <c r="N45" s="69"/>
      <c r="O45" s="69"/>
      <c r="P45" s="69"/>
      <c r="Q45" s="69"/>
    </row>
    <row r="46" spans="1:17">
      <c r="A46" s="69"/>
      <c r="B46" s="69"/>
      <c r="C46" s="69"/>
      <c r="D46" s="69"/>
      <c r="E46" s="69"/>
      <c r="F46" s="69"/>
      <c r="G46" s="69"/>
      <c r="H46" s="69"/>
      <c r="I46" s="69"/>
      <c r="J46" s="69"/>
      <c r="K46" s="69"/>
      <c r="L46" s="69"/>
      <c r="M46" s="69"/>
      <c r="N46" s="69"/>
      <c r="O46" s="69"/>
      <c r="P46" s="69"/>
      <c r="Q46" s="69"/>
    </row>
    <row r="47" spans="1:17">
      <c r="A47" s="69"/>
      <c r="B47" s="69"/>
      <c r="C47" s="69"/>
      <c r="D47" s="69"/>
      <c r="E47" s="69"/>
      <c r="F47" s="69"/>
      <c r="G47" s="69"/>
      <c r="H47" s="69"/>
      <c r="I47" s="69"/>
      <c r="J47" s="69"/>
      <c r="K47" s="69"/>
      <c r="L47" s="69"/>
      <c r="M47" s="69"/>
      <c r="N47" s="69"/>
      <c r="O47" s="69"/>
      <c r="P47" s="69"/>
      <c r="Q47" s="69"/>
    </row>
    <row r="48" spans="1:17">
      <c r="A48" s="69"/>
      <c r="B48" s="69"/>
      <c r="C48" s="69"/>
      <c r="D48" s="69"/>
      <c r="E48" s="69"/>
      <c r="F48" s="69"/>
      <c r="G48" s="69"/>
      <c r="H48" s="69"/>
      <c r="I48" s="69"/>
      <c r="J48" s="69"/>
      <c r="K48" s="69"/>
      <c r="L48" s="69"/>
      <c r="M48" s="69"/>
      <c r="N48" s="69"/>
      <c r="O48" s="69"/>
      <c r="P48" s="69"/>
      <c r="Q48" s="69"/>
    </row>
    <row r="49" spans="1:17">
      <c r="A49" s="69"/>
      <c r="B49" s="69"/>
      <c r="C49" s="69"/>
      <c r="D49" s="69"/>
      <c r="E49" s="69"/>
      <c r="F49" s="69"/>
      <c r="G49" s="69"/>
      <c r="H49" s="69"/>
      <c r="I49" s="69"/>
      <c r="J49" s="69"/>
      <c r="K49" s="69"/>
      <c r="L49" s="69"/>
      <c r="M49" s="69"/>
      <c r="N49" s="69"/>
      <c r="O49" s="69"/>
      <c r="P49" s="69"/>
      <c r="Q49" s="69"/>
    </row>
    <row r="50" spans="1:17">
      <c r="A50" s="69"/>
      <c r="B50" s="69"/>
      <c r="C50" s="69"/>
      <c r="D50" s="69"/>
      <c r="E50" s="69"/>
      <c r="F50" s="69"/>
      <c r="G50" s="69"/>
      <c r="H50" s="69"/>
      <c r="I50" s="69"/>
      <c r="J50" s="69"/>
      <c r="K50" s="69"/>
      <c r="L50" s="69"/>
      <c r="M50" s="69"/>
      <c r="N50" s="69"/>
      <c r="O50" s="69"/>
      <c r="P50" s="69"/>
      <c r="Q50" s="69"/>
    </row>
    <row r="51" spans="1:17">
      <c r="A51" s="69"/>
      <c r="B51" s="69"/>
      <c r="C51" s="69"/>
      <c r="D51" s="69"/>
      <c r="E51" s="69"/>
      <c r="F51" s="69"/>
      <c r="G51" s="69"/>
      <c r="H51" s="69"/>
      <c r="I51" s="69"/>
      <c r="J51" s="69"/>
      <c r="K51" s="69"/>
      <c r="L51" s="69"/>
      <c r="M51" s="69"/>
      <c r="N51" s="69"/>
      <c r="O51" s="69"/>
      <c r="P51" s="69"/>
      <c r="Q51" s="69"/>
    </row>
    <row r="52" spans="1:17">
      <c r="A52" s="69"/>
      <c r="B52" s="69"/>
      <c r="C52" s="69"/>
      <c r="D52" s="69"/>
      <c r="E52" s="69"/>
      <c r="F52" s="69"/>
      <c r="G52" s="69"/>
      <c r="H52" s="69"/>
      <c r="I52" s="69"/>
      <c r="J52" s="69"/>
      <c r="K52" s="69"/>
      <c r="L52" s="69"/>
      <c r="M52" s="69"/>
      <c r="N52" s="69"/>
      <c r="O52" s="69"/>
      <c r="P52" s="69"/>
      <c r="Q52" s="69"/>
    </row>
    <row r="53" spans="1:17">
      <c r="A53" s="69"/>
      <c r="B53" s="69"/>
      <c r="C53" s="69"/>
      <c r="D53" s="69"/>
      <c r="E53" s="69"/>
      <c r="F53" s="69"/>
      <c r="G53" s="69"/>
      <c r="H53" s="69"/>
      <c r="I53" s="69"/>
      <c r="J53" s="69"/>
      <c r="K53" s="69"/>
      <c r="L53" s="69"/>
      <c r="M53" s="69"/>
      <c r="N53" s="69"/>
      <c r="O53" s="69"/>
      <c r="P53" s="69"/>
      <c r="Q53" s="69"/>
    </row>
    <row r="54" spans="1:17">
      <c r="A54" s="69"/>
      <c r="B54" s="69"/>
      <c r="C54" s="69"/>
      <c r="D54" s="69"/>
      <c r="E54" s="69"/>
      <c r="F54" s="69"/>
      <c r="G54" s="69"/>
      <c r="H54" s="69"/>
      <c r="I54" s="69"/>
      <c r="J54" s="69"/>
      <c r="K54" s="69"/>
      <c r="L54" s="69"/>
      <c r="M54" s="69"/>
      <c r="N54" s="69"/>
      <c r="O54" s="69"/>
      <c r="P54" s="69"/>
      <c r="Q54" s="69"/>
    </row>
    <row r="55" spans="1:17">
      <c r="A55" s="69"/>
      <c r="B55" s="69"/>
      <c r="C55" s="69"/>
      <c r="D55" s="69"/>
      <c r="E55" s="69"/>
      <c r="F55" s="69"/>
      <c r="G55" s="69"/>
      <c r="H55" s="69"/>
      <c r="I55" s="69"/>
      <c r="J55" s="69"/>
      <c r="K55" s="69"/>
      <c r="L55" s="69"/>
      <c r="M55" s="69"/>
      <c r="N55" s="69"/>
      <c r="O55" s="69"/>
      <c r="P55" s="69"/>
      <c r="Q55" s="69"/>
    </row>
    <row r="56" spans="1:17">
      <c r="A56" s="69"/>
      <c r="B56" s="69"/>
      <c r="C56" s="69"/>
      <c r="D56" s="69"/>
      <c r="E56" s="69"/>
      <c r="F56" s="69"/>
      <c r="G56" s="69"/>
      <c r="H56" s="69"/>
      <c r="I56" s="69"/>
      <c r="J56" s="69"/>
      <c r="K56" s="69"/>
      <c r="L56" s="69"/>
      <c r="M56" s="69"/>
      <c r="N56" s="69"/>
      <c r="O56" s="69"/>
      <c r="P56" s="69"/>
      <c r="Q56" s="6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8</vt:i4>
      </vt:variant>
    </vt:vector>
  </HeadingPairs>
  <TitlesOfParts>
    <vt:vector size="8" baseType="lpstr">
      <vt:lpstr>Introduction</vt:lpstr>
      <vt:lpstr>Match_Made_Cover</vt:lpstr>
      <vt:lpstr>Research_Team</vt:lpstr>
      <vt:lpstr>Deal_Data</vt:lpstr>
      <vt:lpstr>Greek_IPOs_2005_2015</vt:lpstr>
      <vt:lpstr>Deal_Valuations</vt:lpstr>
      <vt:lpstr>Sources</vt:lpstr>
      <vt:lpstr>Blank_Sheet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Georgiadis</dc:creator>
  <cp:lastModifiedBy>Nicholas Georgiadis</cp:lastModifiedBy>
  <cp:lastPrinted>2016-01-15T18:05:10Z</cp:lastPrinted>
  <dcterms:created xsi:type="dcterms:W3CDTF">2015-02-19T14:22:09Z</dcterms:created>
  <dcterms:modified xsi:type="dcterms:W3CDTF">2017-03-09T13:01:55Z</dcterms:modified>
</cp:coreProperties>
</file>